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0" yWindow="60" windowWidth="20490" windowHeight="7695"/>
  </bookViews>
  <sheets>
    <sheet name="ORÇAMENTO" sheetId="4" r:id="rId1"/>
    <sheet name="MEMÓRIA_DE_CÁLCULO" sheetId="5" r:id="rId2"/>
    <sheet name="RESUMO" sheetId="7" r:id="rId3"/>
    <sheet name="Cronograma" sheetId="11" r:id="rId4"/>
    <sheet name="BDI" sheetId="12" r:id="rId5"/>
  </sheets>
  <externalReferences>
    <externalReference r:id="rId6"/>
  </externalReferences>
  <definedNames>
    <definedName name="_xlnm._FilterDatabase" localSheetId="0" hidden="1">ORÇAMENTO!$C$8:$C$97</definedName>
    <definedName name="_xlnm.Print_Area" localSheetId="3">Cronograma!$A$1:$U$42</definedName>
    <definedName name="_xlnm.Print_Area" localSheetId="1">MEMÓRIA_DE_CÁLCULO!$A$1:$H$365</definedName>
    <definedName name="_xlnm.Print_Area" localSheetId="2">RESUMO!$A$1:$C$19</definedName>
    <definedName name="Data" localSheetId="4">#REF!</definedName>
    <definedName name="Data">#REF!</definedName>
    <definedName name="ESQUADRIAS" localSheetId="4">#REF!</definedName>
    <definedName name="ESQUADRIAS">#REF!</definedName>
    <definedName name="Local" localSheetId="4">#REF!</definedName>
    <definedName name="Local">#REF!</definedName>
    <definedName name="memoria">[1]MEMÓRIA!$A$6:$H$1048576</definedName>
    <definedName name="MEMÓRIA">MEMÓRIA_DE_CÁLCULO!$1:$1048576</definedName>
    <definedName name="OBRA" localSheetId="4">#REF!</definedName>
    <definedName name="OBRA">#REF!</definedName>
    <definedName name="Orçamento" localSheetId="4">#REF!</definedName>
    <definedName name="Orçamento" localSheetId="3">#REF!</definedName>
    <definedName name="ORÇAMENTO">ORÇAMENTO!$1:$1048576</definedName>
    <definedName name="Orçamento_Básico" localSheetId="4">#REF!</definedName>
    <definedName name="Orçamento_Básico">#REF!</definedName>
    <definedName name="Parcial" localSheetId="4">#REF!</definedName>
    <definedName name="Parcial">#REF!</definedName>
    <definedName name="PORTAS" localSheetId="4">#REF!</definedName>
    <definedName name="PORTAS">#REF!</definedName>
    <definedName name="Quant." localSheetId="4">#REF!</definedName>
    <definedName name="Quant.">#REF!</definedName>
    <definedName name="resumo">RESUMO!$1:$1048576</definedName>
    <definedName name="_xlnm.Print_Titles" localSheetId="0">ORÇAMENTO!$1:$8</definedName>
    <definedName name="Total" localSheetId="4">#REF!</definedName>
    <definedName name="Total">#REF!</definedName>
    <definedName name="Unit." localSheetId="4">#REF!</definedName>
    <definedName name="Unit.">#REF!</definedName>
  </definedNames>
  <calcPr calcId="145621"/>
</workbook>
</file>

<file path=xl/calcChain.xml><?xml version="1.0" encoding="utf-8"?>
<calcChain xmlns="http://schemas.openxmlformats.org/spreadsheetml/2006/main">
  <c r="B87" i="5" l="1"/>
  <c r="B356" i="5"/>
  <c r="B352" i="5"/>
  <c r="G358" i="5"/>
  <c r="G356" i="5" s="1"/>
  <c r="G354" i="5"/>
  <c r="G352" i="5" s="1"/>
  <c r="B348" i="5"/>
  <c r="G350" i="5"/>
  <c r="G348" i="5" s="1"/>
  <c r="G346" i="5"/>
  <c r="B344" i="5"/>
  <c r="B340" i="5"/>
  <c r="G342" i="5"/>
  <c r="G340" i="5" s="1"/>
  <c r="G338" i="5"/>
  <c r="G336" i="5" s="1"/>
  <c r="B336" i="5"/>
  <c r="G331" i="5"/>
  <c r="G330" i="5"/>
  <c r="G332" i="5"/>
  <c r="B327" i="5"/>
  <c r="B323" i="5"/>
  <c r="G325" i="5"/>
  <c r="G305" i="5"/>
  <c r="G303" i="5"/>
  <c r="B284" i="5"/>
  <c r="B280" i="5"/>
  <c r="B276" i="5"/>
  <c r="B272" i="5"/>
  <c r="B268" i="5"/>
  <c r="B264" i="5"/>
  <c r="B260" i="5"/>
  <c r="B256" i="5"/>
  <c r="B252" i="5"/>
  <c r="B248" i="5"/>
  <c r="B244" i="5"/>
  <c r="B240" i="5"/>
  <c r="B236" i="5"/>
  <c r="B232" i="5"/>
  <c r="B228" i="5"/>
  <c r="B224" i="5"/>
  <c r="B220" i="5"/>
  <c r="B216" i="5"/>
  <c r="B212" i="5"/>
  <c r="B208" i="5"/>
  <c r="B204" i="5"/>
  <c r="B200" i="5"/>
  <c r="B196" i="5"/>
  <c r="B192" i="5"/>
  <c r="G286" i="5"/>
  <c r="G284" i="5" s="1"/>
  <c r="H284" i="5"/>
  <c r="G282" i="5"/>
  <c r="G280" i="5" s="1"/>
  <c r="H280" i="5"/>
  <c r="G278" i="5"/>
  <c r="G276" i="5" s="1"/>
  <c r="H276" i="5"/>
  <c r="G274" i="5"/>
  <c r="G272" i="5" s="1"/>
  <c r="H272" i="5"/>
  <c r="G270" i="5"/>
  <c r="G268" i="5" s="1"/>
  <c r="H268" i="5"/>
  <c r="G266" i="5"/>
  <c r="G264" i="5" s="1"/>
  <c r="H264" i="5"/>
  <c r="G262" i="5"/>
  <c r="G260" i="5" s="1"/>
  <c r="H260" i="5"/>
  <c r="G258" i="5"/>
  <c r="G256" i="5" s="1"/>
  <c r="H256" i="5"/>
  <c r="G254" i="5"/>
  <c r="G252" i="5" s="1"/>
  <c r="H252" i="5"/>
  <c r="G250" i="5"/>
  <c r="G248" i="5" s="1"/>
  <c r="H248" i="5"/>
  <c r="G246" i="5"/>
  <c r="G244" i="5" s="1"/>
  <c r="H244" i="5"/>
  <c r="G242" i="5"/>
  <c r="G240" i="5" s="1"/>
  <c r="H240" i="5"/>
  <c r="G238" i="5"/>
  <c r="G236" i="5" s="1"/>
  <c r="H236" i="5"/>
  <c r="G234" i="5"/>
  <c r="G232" i="5" s="1"/>
  <c r="H232" i="5"/>
  <c r="G230" i="5"/>
  <c r="G228" i="5" s="1"/>
  <c r="H228" i="5"/>
  <c r="G226" i="5"/>
  <c r="G224" i="5" s="1"/>
  <c r="H224" i="5"/>
  <c r="G222" i="5"/>
  <c r="G220" i="5" s="1"/>
  <c r="H220" i="5"/>
  <c r="G218" i="5"/>
  <c r="G216" i="5" s="1"/>
  <c r="H216" i="5"/>
  <c r="G214" i="5"/>
  <c r="G212" i="5" s="1"/>
  <c r="H212" i="5"/>
  <c r="G210" i="5"/>
  <c r="G208" i="5" s="1"/>
  <c r="H208" i="5"/>
  <c r="G206" i="5"/>
  <c r="G204" i="5" s="1"/>
  <c r="H204" i="5"/>
  <c r="G202" i="5"/>
  <c r="G200" i="5" s="1"/>
  <c r="H200" i="5"/>
  <c r="G198" i="5"/>
  <c r="G196" i="5" s="1"/>
  <c r="H196" i="5"/>
  <c r="G194" i="5"/>
  <c r="G192" i="5" s="1"/>
  <c r="H192" i="5"/>
  <c r="G86" i="4"/>
  <c r="H86" i="4" s="1"/>
  <c r="G90" i="4"/>
  <c r="H90" i="4" s="1"/>
  <c r="G92" i="4"/>
  <c r="H92" i="4" s="1"/>
  <c r="G72" i="4"/>
  <c r="H72" i="4" s="1"/>
  <c r="G73" i="4"/>
  <c r="H73" i="4" s="1"/>
  <c r="G74" i="4"/>
  <c r="H74" i="4" s="1"/>
  <c r="G75" i="4"/>
  <c r="H75" i="4" s="1"/>
  <c r="G76" i="4"/>
  <c r="H76" i="4" s="1"/>
  <c r="B186" i="5"/>
  <c r="B182" i="5"/>
  <c r="B178" i="5"/>
  <c r="B174" i="5"/>
  <c r="B170" i="5"/>
  <c r="B166" i="5"/>
  <c r="B162" i="5"/>
  <c r="B158" i="5"/>
  <c r="B154" i="5"/>
  <c r="B150" i="5"/>
  <c r="B146" i="5"/>
  <c r="B142" i="5"/>
  <c r="B138" i="5"/>
  <c r="B134" i="5"/>
  <c r="B130" i="5"/>
  <c r="G188" i="5"/>
  <c r="G186" i="5" s="1"/>
  <c r="G184" i="5"/>
  <c r="G182" i="5" s="1"/>
  <c r="G180" i="5"/>
  <c r="G178" i="5" s="1"/>
  <c r="G176" i="5"/>
  <c r="G174" i="5" s="1"/>
  <c r="G172" i="5"/>
  <c r="G168" i="5"/>
  <c r="G164" i="5"/>
  <c r="G160" i="5"/>
  <c r="G158" i="5" s="1"/>
  <c r="G156" i="5"/>
  <c r="G154" i="5" s="1"/>
  <c r="G152" i="5"/>
  <c r="G150" i="5" s="1"/>
  <c r="G148" i="5"/>
  <c r="G146" i="5" s="1"/>
  <c r="G144" i="5"/>
  <c r="G142" i="5" s="1"/>
  <c r="G140" i="5"/>
  <c r="G138" i="5" s="1"/>
  <c r="G136" i="5"/>
  <c r="G134" i="5" s="1"/>
  <c r="G41" i="4"/>
  <c r="H41" i="4" s="1"/>
  <c r="G44" i="4"/>
  <c r="H44" i="4" s="1"/>
  <c r="G48" i="4"/>
  <c r="H48" i="4" s="1"/>
  <c r="G49" i="4"/>
  <c r="H49" i="4" s="1"/>
  <c r="G50" i="4"/>
  <c r="H50" i="4" s="1"/>
  <c r="G51" i="4"/>
  <c r="H51" i="4" s="1"/>
  <c r="G46" i="4"/>
  <c r="H46" i="4" s="1"/>
  <c r="G47" i="4"/>
  <c r="H47" i="4" s="1"/>
  <c r="B124" i="5" l="1"/>
  <c r="G126" i="5"/>
  <c r="G124" i="5" s="1"/>
  <c r="G122" i="5"/>
  <c r="G35" i="4"/>
  <c r="H35" i="4" s="1"/>
  <c r="B95" i="5" l="1"/>
  <c r="B91" i="5"/>
  <c r="G97" i="5"/>
  <c r="G95" i="5" s="1"/>
  <c r="G93" i="5"/>
  <c r="G91" i="5" s="1"/>
  <c r="G89" i="5"/>
  <c r="G87" i="5" s="1"/>
  <c r="H87" i="5"/>
  <c r="B83" i="5"/>
  <c r="G85" i="5"/>
  <c r="G83" i="5" s="1"/>
  <c r="H83" i="5"/>
  <c r="B69" i="5"/>
  <c r="G81" i="5"/>
  <c r="G80" i="5"/>
  <c r="G79" i="5"/>
  <c r="G78" i="5"/>
  <c r="G77" i="5"/>
  <c r="G76" i="5"/>
  <c r="G75" i="5"/>
  <c r="G74" i="5"/>
  <c r="G73" i="5"/>
  <c r="G72" i="5"/>
  <c r="H69" i="5"/>
  <c r="G69" i="5" l="1"/>
  <c r="G63" i="5" l="1"/>
  <c r="G64" i="5"/>
  <c r="G65" i="5"/>
  <c r="G62" i="5"/>
  <c r="B60" i="5"/>
  <c r="B56" i="5"/>
  <c r="G58" i="5"/>
  <c r="G56" i="5" s="1"/>
  <c r="G54" i="5"/>
  <c r="B52" i="5"/>
  <c r="C50" i="5"/>
  <c r="G50" i="5" s="1"/>
  <c r="G48" i="5" s="1"/>
  <c r="G43" i="5"/>
  <c r="G37" i="5"/>
  <c r="B48" i="5"/>
  <c r="B45" i="5"/>
  <c r="G35" i="5"/>
  <c r="G36" i="5"/>
  <c r="G38" i="5"/>
  <c r="G39" i="5"/>
  <c r="G40" i="5"/>
  <c r="G41" i="5"/>
  <c r="G42" i="5"/>
  <c r="G34" i="5"/>
  <c r="B31" i="5"/>
  <c r="G60" i="5" l="1"/>
  <c r="G31" i="5"/>
  <c r="G21" i="5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7" i="4"/>
  <c r="H27" i="4" s="1"/>
  <c r="G26" i="5"/>
  <c r="G27" i="5"/>
  <c r="G25" i="5"/>
  <c r="G19" i="5"/>
  <c r="G10" i="4"/>
  <c r="G47" i="5" l="1"/>
  <c r="G59" i="4" l="1"/>
  <c r="H59" i="4" s="1"/>
  <c r="G58" i="4"/>
  <c r="H58" i="4" s="1"/>
  <c r="G57" i="4"/>
  <c r="H57" i="4" s="1"/>
  <c r="G56" i="4"/>
  <c r="H56" i="4" s="1"/>
  <c r="B103" i="5" l="1"/>
  <c r="B99" i="5"/>
  <c r="G64" i="4" l="1"/>
  <c r="H64" i="4" s="1"/>
  <c r="G65" i="4"/>
  <c r="H65" i="4" s="1"/>
  <c r="G63" i="4"/>
  <c r="H63" i="4" s="1"/>
  <c r="G62" i="4"/>
  <c r="H62" i="4" s="1"/>
  <c r="G61" i="4"/>
  <c r="H61" i="4" s="1"/>
  <c r="G66" i="4"/>
  <c r="H66" i="4" s="1"/>
  <c r="G329" i="5" l="1"/>
  <c r="G327" i="5" s="1"/>
  <c r="B288" i="5"/>
  <c r="G118" i="5"/>
  <c r="G323" i="5" l="1"/>
  <c r="B362" i="5" l="1"/>
  <c r="B319" i="5" l="1"/>
  <c r="B360" i="5"/>
  <c r="B334" i="5"/>
  <c r="B317" i="5"/>
  <c r="B313" i="5"/>
  <c r="B309" i="5"/>
  <c r="B305" i="5"/>
  <c r="B300" i="5"/>
  <c r="B295" i="5"/>
  <c r="B290" i="5"/>
  <c r="B120" i="5"/>
  <c r="B116" i="5"/>
  <c r="B109" i="5"/>
  <c r="B23" i="5"/>
  <c r="B16" i="5"/>
  <c r="B34" i="11"/>
  <c r="G315" i="5"/>
  <c r="G313" i="5" s="1"/>
  <c r="H313" i="5"/>
  <c r="G302" i="5" l="1"/>
  <c r="G300" i="5" s="1"/>
  <c r="B7" i="7"/>
  <c r="G298" i="5"/>
  <c r="G297" i="5"/>
  <c r="G293" i="5"/>
  <c r="G292" i="5"/>
  <c r="G295" i="5" l="1"/>
  <c r="G79" i="4" l="1"/>
  <c r="G81" i="4"/>
  <c r="H81" i="4" s="1"/>
  <c r="G311" i="5" l="1"/>
  <c r="G309" i="5" s="1"/>
  <c r="H309" i="5"/>
  <c r="H295" i="5" l="1"/>
  <c r="G94" i="4" l="1"/>
  <c r="G362" i="5"/>
  <c r="G83" i="4"/>
  <c r="H83" i="4" s="1"/>
  <c r="G14" i="4" l="1"/>
  <c r="G10" i="5"/>
  <c r="H10" i="5" l="1"/>
  <c r="B10" i="5"/>
  <c r="G11" i="4"/>
  <c r="H94" i="4"/>
  <c r="G89" i="4"/>
  <c r="G91" i="4"/>
  <c r="G93" i="4"/>
  <c r="G321" i="5"/>
  <c r="G344" i="5" l="1"/>
  <c r="H93" i="4" s="1"/>
  <c r="H11" i="4"/>
  <c r="H79" i="4"/>
  <c r="G28" i="4" l="1"/>
  <c r="G105" i="5"/>
  <c r="G101" i="5" l="1"/>
  <c r="G99" i="5" l="1"/>
  <c r="G24" i="4"/>
  <c r="G25" i="4"/>
  <c r="G26" i="4"/>
  <c r="H24" i="4" l="1"/>
  <c r="G103" i="5"/>
  <c r="H28" i="4" s="1"/>
  <c r="G20" i="5" l="1"/>
  <c r="G18" i="5"/>
  <c r="G16" i="5" l="1"/>
  <c r="C21" i="12"/>
  <c r="G31" i="4" l="1"/>
  <c r="G96" i="4" l="1"/>
  <c r="G87" i="4"/>
  <c r="G85" i="4"/>
  <c r="G82" i="4"/>
  <c r="H82" i="4" s="1"/>
  <c r="G80" i="4"/>
  <c r="H80" i="4" s="1"/>
  <c r="G78" i="4"/>
  <c r="G71" i="4"/>
  <c r="G70" i="4"/>
  <c r="G69" i="4"/>
  <c r="G68" i="4"/>
  <c r="G67" i="4"/>
  <c r="G60" i="4"/>
  <c r="G55" i="4"/>
  <c r="G54" i="4"/>
  <c r="G53" i="4"/>
  <c r="G45" i="4"/>
  <c r="H45" i="4" s="1"/>
  <c r="G43" i="4"/>
  <c r="H43" i="4" s="1"/>
  <c r="G42" i="4"/>
  <c r="H42" i="4" s="1"/>
  <c r="G40" i="4"/>
  <c r="H40" i="4" s="1"/>
  <c r="G39" i="4"/>
  <c r="H39" i="4" s="1"/>
  <c r="G38" i="4"/>
  <c r="H38" i="4" s="1"/>
  <c r="G37" i="4"/>
  <c r="H37" i="4" s="1"/>
  <c r="G34" i="4"/>
  <c r="G33" i="4"/>
  <c r="G29" i="4"/>
  <c r="G23" i="4"/>
  <c r="G13" i="4"/>
  <c r="H36" i="4" l="1"/>
  <c r="G319" i="5"/>
  <c r="A14" i="11" l="1"/>
  <c r="B18" i="7" l="1"/>
  <c r="B36" i="11" s="1"/>
  <c r="H96" i="4" l="1"/>
  <c r="H95" i="4" s="1"/>
  <c r="H87" i="4" l="1"/>
  <c r="G326" i="5"/>
  <c r="H323" i="5"/>
  <c r="H85" i="4" l="1"/>
  <c r="H23" i="4" l="1"/>
  <c r="G51" i="5" l="1"/>
  <c r="H48" i="5"/>
  <c r="C18" i="7" l="1"/>
  <c r="G8" i="5" l="1"/>
  <c r="B16" i="7" l="1"/>
  <c r="B32" i="11" l="1"/>
  <c r="H84" i="4" l="1"/>
  <c r="C16" i="7" s="1"/>
  <c r="B15" i="7"/>
  <c r="B14" i="7"/>
  <c r="B13" i="7"/>
  <c r="B12" i="7"/>
  <c r="B11" i="7"/>
  <c r="B10" i="7"/>
  <c r="B9" i="7"/>
  <c r="B8" i="7"/>
  <c r="G304" i="5"/>
  <c r="B190" i="5"/>
  <c r="G132" i="5"/>
  <c r="B128" i="5"/>
  <c r="B114" i="5"/>
  <c r="G112" i="5"/>
  <c r="B107" i="5"/>
  <c r="B67" i="5"/>
  <c r="G45" i="5"/>
  <c r="B29" i="5"/>
  <c r="B14" i="5"/>
  <c r="G6" i="5"/>
  <c r="H10" i="4" s="1"/>
  <c r="B4" i="5"/>
  <c r="H319" i="5"/>
  <c r="H305" i="5"/>
  <c r="H116" i="5"/>
  <c r="H109" i="5"/>
  <c r="H45" i="5"/>
  <c r="H31" i="5"/>
  <c r="H6" i="5"/>
  <c r="B6" i="5"/>
  <c r="H25" i="4" l="1"/>
  <c r="B14" i="11"/>
  <c r="B18" i="11"/>
  <c r="B26" i="11"/>
  <c r="B20" i="11"/>
  <c r="B28" i="11"/>
  <c r="B22" i="11"/>
  <c r="B30" i="11"/>
  <c r="B16" i="11"/>
  <c r="B24" i="11"/>
  <c r="G111" i="5"/>
  <c r="H290" i="5"/>
  <c r="H300" i="5"/>
  <c r="H13" i="4"/>
  <c r="G130" i="5"/>
  <c r="H69" i="4"/>
  <c r="H70" i="4"/>
  <c r="H71" i="4"/>
  <c r="G52" i="5"/>
  <c r="G116" i="5"/>
  <c r="H33" i="4" s="1"/>
  <c r="H54" i="4"/>
  <c r="H60" i="4"/>
  <c r="H68" i="4"/>
  <c r="H53" i="4" l="1"/>
  <c r="H67" i="4"/>
  <c r="G23" i="5"/>
  <c r="H14" i="4" s="1"/>
  <c r="G109" i="5"/>
  <c r="H29" i="4"/>
  <c r="H26" i="4"/>
  <c r="C13" i="7"/>
  <c r="H15" i="4"/>
  <c r="H9" i="4"/>
  <c r="C7" i="7" s="1"/>
  <c r="G120" i="5"/>
  <c r="H34" i="4" s="1"/>
  <c r="H32" i="4" s="1"/>
  <c r="C12" i="7" l="1"/>
  <c r="C9" i="7"/>
  <c r="H22" i="4"/>
  <c r="C10" i="7" s="1"/>
  <c r="H12" i="4"/>
  <c r="H31" i="4"/>
  <c r="H30" i="4" s="1"/>
  <c r="C11" i="7" s="1"/>
  <c r="C8" i="7" l="1"/>
  <c r="H89" i="4"/>
  <c r="H91" i="4"/>
  <c r="C18" i="11"/>
  <c r="D19" i="11" s="1"/>
  <c r="C26" i="11"/>
  <c r="M27" i="11" s="1"/>
  <c r="H88" i="4" l="1"/>
  <c r="G290" i="5"/>
  <c r="H55" i="4" s="1"/>
  <c r="H52" i="4" s="1"/>
  <c r="C14" i="7" s="1"/>
  <c r="P27" i="11"/>
  <c r="C22" i="11"/>
  <c r="J23" i="11" s="1"/>
  <c r="C24" i="11"/>
  <c r="P25" i="11" s="1"/>
  <c r="C16" i="11"/>
  <c r="D17" i="11" l="1"/>
  <c r="C17" i="7"/>
  <c r="C34" i="11" s="1"/>
  <c r="S35" i="11" s="1"/>
  <c r="H78" i="4"/>
  <c r="G23" i="11"/>
  <c r="M23" i="11"/>
  <c r="P23" i="11"/>
  <c r="S23" i="11"/>
  <c r="C20" i="11"/>
  <c r="J21" i="11" s="1"/>
  <c r="J39" i="11" s="1"/>
  <c r="C14" i="11"/>
  <c r="D15" i="11" l="1"/>
  <c r="D39" i="11" s="1"/>
  <c r="H77" i="4"/>
  <c r="G21" i="11"/>
  <c r="G39" i="11" s="1"/>
  <c r="C36" i="11"/>
  <c r="S37" i="11" s="1"/>
  <c r="C15" i="7" l="1"/>
  <c r="C30" i="11" s="1"/>
  <c r="P31" i="11" s="1"/>
  <c r="G97" i="4"/>
  <c r="C32" i="11" l="1"/>
  <c r="C28" i="11"/>
  <c r="D40" i="11"/>
  <c r="C19" i="7"/>
  <c r="C38" i="11" l="1"/>
  <c r="J41" i="11" s="1"/>
  <c r="S29" i="11"/>
  <c r="S33" i="11"/>
  <c r="P29" i="11"/>
  <c r="P39" i="11" s="1"/>
  <c r="M29" i="11"/>
  <c r="M39" i="11" s="1"/>
  <c r="G40" i="11"/>
  <c r="S39" i="11" l="1"/>
  <c r="S41" i="11" s="1"/>
  <c r="P41" i="11"/>
  <c r="D41" i="11"/>
  <c r="G42" i="11"/>
  <c r="G41" i="11"/>
  <c r="D42" i="11"/>
  <c r="A40" i="11"/>
  <c r="A42" i="11" s="1"/>
  <c r="M41" i="11"/>
  <c r="J40" i="11"/>
  <c r="J42" i="11" l="1"/>
  <c r="M40" i="11"/>
  <c r="M42" i="11" l="1"/>
  <c r="P40" i="11"/>
  <c r="P42" i="11" l="1"/>
  <c r="S40" i="11"/>
  <c r="S42" i="11" l="1"/>
</calcChain>
</file>

<file path=xl/sharedStrings.xml><?xml version="1.0" encoding="utf-8"?>
<sst xmlns="http://schemas.openxmlformats.org/spreadsheetml/2006/main" count="878" uniqueCount="298">
  <si>
    <t>TOTAL</t>
  </si>
  <si>
    <t>ORÇAMENTO ESTIMADO</t>
  </si>
  <si>
    <t>Item</t>
  </si>
  <si>
    <t>Discriminação</t>
  </si>
  <si>
    <t>Quant.</t>
  </si>
  <si>
    <t>Preço Total</t>
  </si>
  <si>
    <t>SERVIÇOS PRELIMINARES</t>
  </si>
  <si>
    <t>FUNDAÇÕES</t>
  </si>
  <si>
    <t>ESTRUTURAS</t>
  </si>
  <si>
    <t>INSTALAÇÕES ELÉTRICAS</t>
  </si>
  <si>
    <t>INSTALAÇÕES HIDROSSANITÁRIAS</t>
  </si>
  <si>
    <t>COBERTURA</t>
  </si>
  <si>
    <t>ESQUADRIAS</t>
  </si>
  <si>
    <t>PINTURA</t>
  </si>
  <si>
    <t>TOTAL DO ORÇAMENTO:</t>
  </si>
  <si>
    <t>1.1</t>
  </si>
  <si>
    <t>LOCAL</t>
  </si>
  <si>
    <t>LARGURA</t>
  </si>
  <si>
    <t>ALTURA</t>
  </si>
  <si>
    <t>RESUMO</t>
  </si>
  <si>
    <t>TOTAL =</t>
  </si>
  <si>
    <t>DIVERSOS</t>
  </si>
  <si>
    <t>PARÂMETROS:</t>
  </si>
  <si>
    <t>B.D.I =</t>
  </si>
  <si>
    <t>6.1</t>
  </si>
  <si>
    <t>7.1</t>
  </si>
  <si>
    <t>7.2</t>
  </si>
  <si>
    <t>7.3</t>
  </si>
  <si>
    <t>7.4</t>
  </si>
  <si>
    <t>8.1</t>
  </si>
  <si>
    <t>8.2</t>
  </si>
  <si>
    <t>8.3</t>
  </si>
  <si>
    <t>9.1</t>
  </si>
  <si>
    <t>9.2</t>
  </si>
  <si>
    <t>11.2</t>
  </si>
  <si>
    <t>OBRA</t>
  </si>
  <si>
    <t>QTDE</t>
  </si>
  <si>
    <t>4.2</t>
  </si>
  <si>
    <t>4.3</t>
  </si>
  <si>
    <t>8.7</t>
  </si>
  <si>
    <t>8.9</t>
  </si>
  <si>
    <t>8.11</t>
  </si>
  <si>
    <t>9.3</t>
  </si>
  <si>
    <t>9.5</t>
  </si>
  <si>
    <t>9.6</t>
  </si>
  <si>
    <t>QUANTID.</t>
  </si>
  <si>
    <t xml:space="preserve">LARGURA </t>
  </si>
  <si>
    <t>*</t>
  </si>
  <si>
    <t>11.4</t>
  </si>
  <si>
    <t>PERIM.</t>
  </si>
  <si>
    <t>12.1</t>
  </si>
  <si>
    <t>PERIME</t>
  </si>
  <si>
    <t>ALT.</t>
  </si>
  <si>
    <t>QUANT.</t>
  </si>
  <si>
    <t>3.2</t>
  </si>
  <si>
    <t>MOVIMENTO DE TERRA</t>
  </si>
  <si>
    <t>4.1</t>
  </si>
  <si>
    <t>4.4</t>
  </si>
  <si>
    <t>m³</t>
  </si>
  <si>
    <t>PERIM</t>
  </si>
  <si>
    <t>LARG</t>
  </si>
  <si>
    <t>PLACA DE OBRA EM CHAPA DE ACO GALVANIZADO</t>
  </si>
  <si>
    <t>74209/001</t>
  </si>
  <si>
    <t>M2</t>
  </si>
  <si>
    <t>M</t>
  </si>
  <si>
    <t>M3</t>
  </si>
  <si>
    <t>KG</t>
  </si>
  <si>
    <t>74130/001</t>
  </si>
  <si>
    <t>DISJUNTOR TERMOMAGNETICO MONOPOLAR PADRAO NEMA (AMERICANO) 10 A 30A 240V, FORNECIMENTO E INSTALACAO</t>
  </si>
  <si>
    <t>73953/006</t>
  </si>
  <si>
    <t>LUMINARIA TIPO CALHA, DE SOBREPOR, COM REATOR DE PARTIDA RAPIDA E LAMPADA FLUORESCENTE 2X40W, COMPLETA, FORNECIMENTO E INSTALACAO</t>
  </si>
  <si>
    <t>AREA COBERTURA</t>
  </si>
  <si>
    <t>LIMPEZA FINAL DA OBRA</t>
  </si>
  <si>
    <t>5.1</t>
  </si>
  <si>
    <t>8.4</t>
  </si>
  <si>
    <t>8.5</t>
  </si>
  <si>
    <t>8.6</t>
  </si>
  <si>
    <t>8.8</t>
  </si>
  <si>
    <t>8.10</t>
  </si>
  <si>
    <t>10.1</t>
  </si>
  <si>
    <t>ITEM</t>
  </si>
  <si>
    <t>DISCRIMINAÇÃO</t>
  </si>
  <si>
    <t>VALOR EM REAIS E PERCENTUAL RELAT. À PARTE</t>
  </si>
  <si>
    <t>BARRA DE INDICAÇÃO DE EXECUÇÃO FISICA NO PERÍODO COM INFORMAÇÃO DO PERCENTUAL RELATIVO AO SERVIÇO</t>
  </si>
  <si>
    <t>VALOR PREVISTO DA MEDIÇÃO DO SERVIÇO A CADA MÊS.  ( EM REAIS )</t>
  </si>
  <si>
    <t>MÊS 01</t>
  </si>
  <si>
    <t>|</t>
  </si>
  <si>
    <t>MÊS 02</t>
  </si>
  <si>
    <t>MÊS 03</t>
  </si>
  <si>
    <t>MÊS 04</t>
  </si>
  <si>
    <t>MÊS 05</t>
  </si>
  <si>
    <t>MÊS 06</t>
  </si>
  <si>
    <t>TOTAL: R$</t>
  </si>
  <si>
    <t>SUB-TOTAL MENSAL E ACUMULADO, EM REAIS E EM PERCENTUAL RELATIVO AO TOTAL</t>
  </si>
  <si>
    <t>TOTAL GERAL DA OBRA :</t>
  </si>
  <si>
    <t>EXECUT. NO MÊS</t>
  </si>
  <si>
    <t>EXECUT. ACUMUL.</t>
  </si>
  <si>
    <t>PERCENT. RELATIVO AO TOTAL DA OBRA :</t>
  </si>
  <si>
    <t>PERC. SIMPLES</t>
  </si>
  <si>
    <t>PERC.ACUMUL.</t>
  </si>
  <si>
    <t xml:space="preserve">  C R O N O G R A M A    F I S I C O  -  F I N A N C E I R O </t>
  </si>
  <si>
    <t>MEMÓRIA DE CALCÚLO</t>
  </si>
  <si>
    <t>I</t>
  </si>
  <si>
    <t>UNid.</t>
  </si>
  <si>
    <t>Preço UNitário S/ BDI</t>
  </si>
  <si>
    <t>Preço UNitário C/ BDI</t>
  </si>
  <si>
    <t xml:space="preserve">UN    </t>
  </si>
  <si>
    <t>IteM</t>
  </si>
  <si>
    <t>COMPOSIÇÃO DO BENEFÍCIO E DESPESAS INDIRETAS - BDI</t>
  </si>
  <si>
    <t>ORDEM</t>
  </si>
  <si>
    <t>ITENS</t>
  </si>
  <si>
    <t>VALORES (%)</t>
  </si>
  <si>
    <t>MARGENS</t>
  </si>
  <si>
    <t>TAXA DE RATEIO DA ADMINISTRAÇÃO CENTRAL</t>
  </si>
  <si>
    <t>AC</t>
  </si>
  <si>
    <t>DF</t>
  </si>
  <si>
    <t>R</t>
  </si>
  <si>
    <t>TAXA DE TRIBUTOS (SOMA DOS ÍTEMS COFINS, ISS E PIS)</t>
  </si>
  <si>
    <t>TAXA DE LUCRO</t>
  </si>
  <si>
    <t>L</t>
  </si>
  <si>
    <t>FÓRMULA PARA CÁLCULO DO BDI CONFORME ACÓRDÃO TCU:</t>
  </si>
  <si>
    <t>BDI RESULTANTE</t>
  </si>
  <si>
    <t>TAXA DE DESPESAS FINANCEIRAS</t>
  </si>
  <si>
    <t>SIGLAS</t>
  </si>
  <si>
    <t>Legislação</t>
  </si>
  <si>
    <t>TAXA DE SEGURO E GARANTIA DO EMPREENDIMENTO</t>
  </si>
  <si>
    <t>TAXA DE RISCO</t>
  </si>
  <si>
    <t>G</t>
  </si>
  <si>
    <t>QUANTITATIVOS INFORMADOS NO PROJETO</t>
  </si>
  <si>
    <t>PROJETO</t>
  </si>
  <si>
    <t>APLICAÇÃO E LIXAMENTO DE MASSA LÁTEX EM PAREDES, UMA DEMÃO. AF_06/2014</t>
  </si>
  <si>
    <t>PINTURA EM VERNIZ SINTETICO BRILHANTE EM MADEIRA, TRES DEMAOS</t>
  </si>
  <si>
    <t>74077/003</t>
  </si>
  <si>
    <t>LOCACAO CONVENCIONAL DE OBRA, ATRAVÉS DE GABARITO DE TABUAS CORRIDAS PONTALETADAS, COM REAPROVEITAMENTO DE 3 VEZES.</t>
  </si>
  <si>
    <t>ÁREA CONSTRUIDA</t>
  </si>
  <si>
    <t>3.4</t>
  </si>
  <si>
    <t>7.5</t>
  </si>
  <si>
    <t>REVESTIMENTO E TRATAMENTO DE SUPERFICIES</t>
  </si>
  <si>
    <t>PAREDES/PAINEIS</t>
  </si>
  <si>
    <t>DEPÓSITOS DE RESIDUOS</t>
  </si>
  <si>
    <t>DEPOSITO DE RESIDUOS</t>
  </si>
  <si>
    <t>CONTRAPISO EM ARGAMASSA TRAÇO 1:4 (CIMENTO E AREIA), PREPARO MECÂNICO COM BETONEIRA 400 L, APLICADO EM ÁREAS SECAS MENORES QUE 10M2 SOBRE LAJE, ADERIDO, ESPESSURA 2CM, ACABAMENTO REFORÇADO. AF_06/2014</t>
  </si>
  <si>
    <t>REVESTIMENTO CERÂMICO PARA PISO COM PLACAS TIPO GRÊS DE DIMENSÕES 35X35 CM APLICADA EM AMBIENTES DE ÁREA MENOR QUE 5 M2. AF_06/2014</t>
  </si>
  <si>
    <t>1.2</t>
  </si>
  <si>
    <t>3.1</t>
  </si>
  <si>
    <t>3.3</t>
  </si>
  <si>
    <t>9.4</t>
  </si>
  <si>
    <t>10.2</t>
  </si>
  <si>
    <t>10.3</t>
  </si>
  <si>
    <t>11.1</t>
  </si>
  <si>
    <t>11.3</t>
  </si>
  <si>
    <t>6.2</t>
  </si>
  <si>
    <t>2.1</t>
  </si>
  <si>
    <t>2.2</t>
  </si>
  <si>
    <t>4.5</t>
  </si>
  <si>
    <t>4.6</t>
  </si>
  <si>
    <t>4.7</t>
  </si>
  <si>
    <t>7.6</t>
  </si>
  <si>
    <t>7.7</t>
  </si>
  <si>
    <t>7.8</t>
  </si>
  <si>
    <t>7.10</t>
  </si>
  <si>
    <t>UNI</t>
  </si>
  <si>
    <t>11.5</t>
  </si>
  <si>
    <t>ENDEREÇO:RUA ANANIAS BATISTA DE ARAÚJO Nº795, CENTRO TIMBAÚBA DOS BATISTAS/RN</t>
  </si>
  <si>
    <t>AREA AMP.</t>
  </si>
  <si>
    <t>8.12</t>
  </si>
  <si>
    <t>8.13</t>
  </si>
  <si>
    <t>8.14</t>
  </si>
  <si>
    <t>8.15</t>
  </si>
  <si>
    <t>8.16</t>
  </si>
  <si>
    <t>8.17</t>
  </si>
  <si>
    <t>8.18</t>
  </si>
  <si>
    <t>8.19</t>
  </si>
  <si>
    <t>6.3</t>
  </si>
  <si>
    <t>8.20</t>
  </si>
  <si>
    <t>8.21</t>
  </si>
  <si>
    <t>8.22</t>
  </si>
  <si>
    <t>8.23</t>
  </si>
  <si>
    <t xml:space="preserve">OBRA:  AMPLIAÇÃO DO CENTRO DE SAÚDE JOSÉ LINS DE OLIVEIRA </t>
  </si>
  <si>
    <t>OBRA:  AMPLIAÇÃO DO CENTRO DE SAÚDE JOSÉ LINS DE OLIVEIRA</t>
  </si>
  <si>
    <t>DATA: JUNHO DE 2017</t>
  </si>
  <si>
    <t xml:space="preserve">ÁREA DE AMPLIAÇÃO EM PROJETO </t>
  </si>
  <si>
    <t>DATA: JUNHO/2017</t>
  </si>
  <si>
    <t>END.: RUA ANANIAS BATISTA DE ARAUJO N 795, CENTRO TIMBAÚBA DOS BATISTAS/RN</t>
  </si>
  <si>
    <t>3,80-4,67%</t>
  </si>
  <si>
    <t>1,02-1,21%</t>
  </si>
  <si>
    <t>0,50-0,97%</t>
  </si>
  <si>
    <t>0,32-0,74%</t>
  </si>
  <si>
    <t>6,64-8,69%</t>
  </si>
  <si>
    <t>Código SINAPI 04/2017</t>
  </si>
  <si>
    <t>ENDEREÇO: RUA ANANIAS BATISTA DE ARAUJO N 795, CENTRO TIMBAÚBA DOS BATISTAS/RN</t>
  </si>
  <si>
    <t>OBRA: AMPLIAÇÃO DO CENTRO DE SAÚDE JOSÉ LINS DE OLIVEIRA</t>
  </si>
  <si>
    <t>IMUNIZAÇÃO / EXPURGO</t>
  </si>
  <si>
    <t>SALA DE REUNIÕES</t>
  </si>
  <si>
    <t>ESCAVAÇÃO MANUAL DE VALAS. AF_03/2016</t>
  </si>
  <si>
    <t xml:space="preserve">ÁREA </t>
  </si>
  <si>
    <t>ATERRO MANUAL DE VALAS COM AREIA PARA ATERRO E COMPACTAÇÃO MECANIZADA</t>
  </si>
  <si>
    <t>CONCRETO FCK = 20MPA, TRAÇO 1:2,7:3 (CIMENTO/ AREIA MÉDIA/ BRITA 1) - PREPARO MECÂNICO COM BETONEIRA 400 L. AF_07/2016</t>
  </si>
  <si>
    <t>LANÇAMENTO COM USO DE BALDES, ADENSAMENTO E ACABAMENTO DE CONCRETO EM ESTRUTURAS</t>
  </si>
  <si>
    <t>FABRICAÇÃO DE FÔRMA PARA PILARES E ESTRUTURAS SIMILARES, EM MADEIRA SERRADA, E=25 MM. AF_12/2015</t>
  </si>
  <si>
    <t>ARMAÇÃO DE PILAR OU VIGA DE UMA ESTRUTURA CONVENCIONAL DE CONCRETO ARMADO EM UMA EDIFÍCAÇÃO TÉRREA OU SOBRADO UTILIZANDO AÇO CA-50 DE 8.0 MM - MONTAGEM. AF_12/2015</t>
  </si>
  <si>
    <t>ARMAÇÃO DE PILAR OU VIGA DE UMA ESTRUTURA CONVENCIONAL DE CONCRETO ARMADO EM UMA EDIFÍCAÇÃO TÉRREA OU SOBRADO UTILIZANDO AÇO CA-60 DE 5.0 MM - MONTAGEM. AF_12/2015</t>
  </si>
  <si>
    <t>LAJE PRE-MOLDADA P/PISO, SOBRECARGA 200KG/M2, VAOS ATE 3,50M/E=8CM, C/ LAJOTAS E CAP.C/CONC FCK=20MPA, 4CM, INTER-EIXO 38CM, C/ESCORAMENTO (R
EAPR.3X) E FERRAGEM NEGATIVA</t>
  </si>
  <si>
    <t>74202/002</t>
  </si>
  <si>
    <t>3.5</t>
  </si>
  <si>
    <t>3.6</t>
  </si>
  <si>
    <t>MURO</t>
  </si>
  <si>
    <t>ALVENARIA DE EMBASAMENTO EM BLOCOS CERÂMICOS FURADOS DE 9X19X19CM (ESPESSURA 9CM)</t>
  </si>
  <si>
    <t>BLOCOS PILARES</t>
  </si>
  <si>
    <t>COMP.</t>
  </si>
  <si>
    <t>VIGAS INFERIORES</t>
  </si>
  <si>
    <t>IDEM ITEM 3.1</t>
  </si>
  <si>
    <t>VIGAS</t>
  </si>
  <si>
    <t>PESO</t>
  </si>
  <si>
    <t>VIGAS SUPERIORES</t>
  </si>
  <si>
    <t>PILARES</t>
  </si>
  <si>
    <t>IDEM ITEM 4.1</t>
  </si>
  <si>
    <t>PILARES E VIGAS SUPERIORES</t>
  </si>
  <si>
    <t>EXPURGO, IMUNIZAÇÃO, SALA DE REUNIÕES E DEPÓSITOS</t>
  </si>
  <si>
    <t>JANELAS E PORTAS</t>
  </si>
  <si>
    <t>VERGA PRÉ-MOLDADA PARA PORTAS E JANELAS COM ATÉ 1,5 M DE VÃO</t>
  </si>
  <si>
    <t>ALVENARIA DE VEDAÇÃO DE BLOCOS CERÂMICOS FURADOS NA VERTICAL DE 9X19X39CM (ESPESSURA 9CM) DE PAREDES COM ÁREA LÍQUIDA MAIOR OU IGUAL A 6M² S
EM VÃOS E ARGAMASSA DE ASSENTAMENTO COM PREPARO EM BETONEIRA. AF_06/20
14</t>
  </si>
  <si>
    <t>ÁREA DE AMPLIAÇÃO</t>
  </si>
  <si>
    <t>TRAMA DE MADEIRA COMPOSTA POR TERÇAS PARA TELHADOS DE ATÉ 2 ÁGUAS PARA TELHA ONDULADA DE FIBROCIMENTO, METÁLICA, PLÁSTICA OU TERMOACÚSTICA, INCLUSO TRANSPORTE VERTICAL. AF_12/2015</t>
  </si>
  <si>
    <t>TELHAMENTO COM TELHA ONDULADA DE FIBROCIMENTO E = 6 MM, COM RECOBRIMENTO LATERAL DE 1 1/4 DE ONDA PARA TELHADO COM INCLINAÇÃO MÁXIMA DE 10°,
COM ATÉ 2 ÁGUAS, INCLUSO IÇAMENTO. AF_06/2016</t>
  </si>
  <si>
    <t>CALHA EM CHAPA DE AÇO GALVANIZADO NÚMERO 24, DESENVOLVIMENTO DE 50 CM, INCLUSO TRANSPORTE VERTICAL. AF_06/2016</t>
  </si>
  <si>
    <t>PERIMETRO</t>
  </si>
  <si>
    <t>CAIXA OCTOGONAL 4" X 4", PVC, INSTALADA EM LAJE - FORNECIMENTO E INSTALAÇÃO. AF_12/2015</t>
  </si>
  <si>
    <t>CAIXA RETANGULAR 4" X 2", PVC, INSTALADA EM PAREDE - FORNECIMENTO E INSTALAÇÃO. AF_12/2015</t>
  </si>
  <si>
    <t>7.11</t>
  </si>
  <si>
    <t>7.12</t>
  </si>
  <si>
    <t>CABO DE COBRE FLEXÍVEL ISOLADO, 2,5 MM², ANTI-CHAMA 450/750 V, PARA CIRCUITOS TERMINAIS - FORNECIMENTO E INSTALAÇÃO. AF_12/2015</t>
  </si>
  <si>
    <t>CABO DE COBRE FLEXÍVEL ISOLADO, 4 MM², ANTI-CHAMA 450/750 V, PARA CIRCUITOS TERMINAIS - FORNECIMENTO E INSTALAÇÃO. AF_12/2015</t>
  </si>
  <si>
    <t>CABO DE COBRE FLEXÍVEL ISOLADO, 6 MM², ANTI-CHAMA 450/750 V, PARA CIRCUITOS TERMINAIS - FORNECIMENTO E INSTALAÇÃO. AF_12/2015</t>
  </si>
  <si>
    <t>7.9</t>
  </si>
  <si>
    <t>7.13</t>
  </si>
  <si>
    <t>7.14</t>
  </si>
  <si>
    <t>7.15</t>
  </si>
  <si>
    <t>LUMINARIA TIPO CALHA, DE SOBREPOR, COM REATOR DE PARTIDA RAPIDA E LAMPADA FLUORESCENTE 1X20W, COMPLETA, FORNECIMENTO E INSTALACAO</t>
  </si>
  <si>
    <t>73953/001</t>
  </si>
  <si>
    <t>73953/005</t>
  </si>
  <si>
    <t>LUMINARIA TIPO CALHA, DE SOBREPOR, COM REATOR DE PARTIDA RAPIDA E LAMPADA FLUORESCENTE 1X40W, COMPLETA, FORNECIMENTO E INSTALACAO</t>
  </si>
  <si>
    <t>ELETRODUTO RÍGIDO ROSCÁVEL, PVC, DN 25 MM (3/4"),
PARA CIRCUITOS TERMINAIS, INSTALADO EM FORRO -
FORNECIMENTO E INSTALAÇÃO. AF_12/2015</t>
  </si>
  <si>
    <t>ELETRODUTO RÍGIDO ROSCÁVEL, PVC, DN 32 MM (1"), PARA CIRCUITOS TERMINAIS, INSTALADO EM FORRO - FORNECIMENTO E INSTALAÇÃO. AF_12/2015</t>
  </si>
  <si>
    <t>QUADRO DE DISTRIBUICAO DE ENERGIA EM CHAPA DE ACO GALVANIZADO, PARA 12DISJUNTORES TERMOMAGNETICOS MONOPOLARES, COM BARRAMENTO TRIFASICO E NEUTRO - FORNECIMENTO E INSTALACAO</t>
  </si>
  <si>
    <t>INTERRUPTOR SIMPLES (1 MÓDULO), 10A/250V, INCLUINDO SUPORTE E PLACA - FORNECIMENTO E INSTALAÇÃO. AF_12/2015</t>
  </si>
  <si>
    <t>TOMADA DE EMBUTIR (1 MÓDULO), 2P+T 10 A, INCLUINDO SUPORTE E PLACA - FORNECIMENTO E INSTALAÇÃO. AF_12/2015</t>
  </si>
  <si>
    <t>TOMADA ALTA DE EMBUTIR (1 MÓDULO), 2P+T 20 A, INCLUINDO SUPORTE E PLACA - FORNECIMENTO E INSTALAÇÃO. AF_12/2015</t>
  </si>
  <si>
    <t>CAIXA DE INSPEÇÃO 80X80X80CM EM ALVENARIA - EXECUÇÃO</t>
  </si>
  <si>
    <t>CAIXA SIFONADA, PVC, DN 100 X 100 X 50 MM, JUNTA ELÁSTICA, FORNECIDA E INSTALADA EM RAMAL DE DESCARGA OU EM RAMAL DE ESGOTO SANITÁRIO. AF_12
/2014</t>
  </si>
  <si>
    <t>RALO SIFONADO, PVC, DN 100 X 40 MM, JUNTA SOLDÁVEL, FORNECIDO E INSTALADO EM RAMAL DE DESCARGA OU EM RAMAL DE ESGOTO SANITÁRIO. AF_12/2014</t>
  </si>
  <si>
    <t>SIFÃO DO TIPO FLEXÍVEL EM PVC 1 X 1.1/2 - FORNECIMENTO E INSTALAÇÃO</t>
  </si>
  <si>
    <t>VÁLVULA EM METAL CROMADO TIPO AMERICANA 3.1/2" X 1.1/2" PARA PIA OU LAVATÓRIO - FORNECIMENTO E INSTALAÇÃO. AF_12/2013</t>
  </si>
  <si>
    <t>JOELHO 45 GRAUS, PVC, SERIE NORMAL, ESGOTO PREDIAL, DN 50 MM, JUNTA ELÁSTICA, FORNECIDO E INSTALADO EM RAMAL DE DESCARGA OU RAMAL DE ESGOTO SANITÁRIO. AF_12/2014</t>
  </si>
  <si>
    <t>JOELHO 90 GRAUS, PVC, SERIE NORMAL, ESGOTO PREDIAL, DN 50 MM, JUNTA ELÁSTICA, FORNECIDO E INSTALADO EM RAMAL DE DESCARGA OU RAMAL DE ESGOTO SANITÁRIO. AF_12/2014</t>
  </si>
  <si>
    <t>JOELHO 90 GRAUS, PVC, SERIE NORMAL, ESGOTO PREDIAL, DN 100 MM, JUNTA ELÁSTICA, FORNECIDO E INSTALADO EM RAMAL DE DESCARGA OU RAMAL DE ESGOTO SANITÁRIO. AF_12/2014</t>
  </si>
  <si>
    <t>JUNÇÃO SIMPLES, PVC, SERIE NORMAL, ESGOTO PREDIAL, DN 50 X 50 MM, JUNTA ELÁSTICA, FORNECIDO E INSTALADO EM RAMAL DE DESCARGA OU RAMAL DE ESG
OTO SANITÁRIO. AF_12/2014</t>
  </si>
  <si>
    <t>TUBO PVC, SERIE NORMAL, ESGOTO PREDIAL, DN 50 MM, FORNECIDO E INSTALADO EM RAMAL DE DESCARGA OU RAMAL DE ESGOTO SANITÁRIO. AF_12/2014</t>
  </si>
  <si>
    <t>TUBO PVC, SERIE NORMAL, ESGOTO PREDIAL, DN 100 MM, FORNECIDO E INSTALADO EM RAMAL DE DESCARGA OU RAMAL DE ESGOTO SANITÁRIO. AF_12/2014</t>
  </si>
  <si>
    <t>8.24</t>
  </si>
  <si>
    <t>TUBO, PVC, SOLDÁVEL, DN 25MM, INSTALADO EM RAMAL OU SUB-RAMAL DE ÁGUA - FORNECIMENTO E INSTALAÇÃO. AF_12/2014</t>
  </si>
  <si>
    <t>TUBO, PVC, SOLDÁVEL, DN 50MM, INSTALADO EM PRUMADA DE ÁGUA - FORNECIME</t>
  </si>
  <si>
    <t>JOELHO 90 GRAUS, PVC, SOLDÁVEL, DN 25MM, INSTALADO EM RAMAL OU SUB-RAMAL DE ÁGUA - FORNECIMENTO E INSTALAÇÃO. AF_12/2014</t>
  </si>
  <si>
    <t>TE, PVC, SOLDÁVEL, DN 25MM, INSTALADO EM RAMAL OU SUB-RAMAL DE ÁGUA - FORNECIMENTO E INSTALAÇÃO. AF_12/2014</t>
  </si>
  <si>
    <t>TE, PVC, SOLDÁVEL, DN 50MM, INSTALADO EM PRUMADA DE ÁGUA - FORNECIMENTO E INSTALAÇÃO. AF_12/2014</t>
  </si>
  <si>
    <t>JOELHO 90 GRAUS COM BUCHA DE LATÃO, PVC, SOLDÁVEL, DN 25MM, X 1/2 INSTALADO EM RAMAL OU SUB-RAMAL DE ÁGUA - FORNECIMENTO E INSTALAÇÃO. AF_1
2/2014</t>
  </si>
  <si>
    <t>JOELHO 90 GRAUS, PVC, SOLDÁVEL, DN 50MM, INSTALADO EM PRUMADA DE ÁGUA - FORNECIMENTO E INSTALAÇÃO. AF_12/2014</t>
  </si>
  <si>
    <t>REGISTRO DE GAVETA BRUTO, LATÃO, ROSCÁVEL, 1 1/2, INSTALADO EM RESERVAÇÃO DE ÁGUA DE EDIFICAÇÃO QUE POSSUA RESERVATÓRIO DE FIBRA/FIBROCIMEN
TO FORNECIMENTO E INSTALAÇÃO. AF_06/2016</t>
  </si>
  <si>
    <t>REGISTRO DE GAVETA BRUTO, LATÃO, ROSCÁVEL, 3/4", FORNECIDO E INSTALADO EM RAMAL DE ÁGUA. AF_12/2014</t>
  </si>
  <si>
    <t>TORNEIRA CROMADA TUBO MÓVEL, DE MESA, 1/2" OU 3/4", PARA PIA DE COZINHA OU LAVATÓRIO, PADRÃO ALTO - FORNECIMENTO E INSTALAÇÃO. AF_12/2013</t>
  </si>
  <si>
    <t>VASO SANITÁRIO SIFONADO COM CAIXA ACOPLADA LOUÇA BRANCA, INCLUSO ENGATE FLEXÍVEL EM PLÁSTICO BRANCO, 1/2 X 40CM - FORNECIMENTO E INSTALAÇÃO. AF_12/2013</t>
  </si>
  <si>
    <t>BANCADA GRANITO CINZA POLIDO 0,50 X 0,60M, INCL. CUBA DE EMBUTIR OVAL LOUÇA BRANCA 35 X 50CM, VÁLVULA METAL CROMADO, SIFÃO FLEXÍVEL PVC, ENG
ATE 30CM FLEXÍVEL PLÁSTICO E TORNEIRA CROMADA DE MESA, PADRÃO POPULAR - FORNEC. E INSTALAÇÃO. AF_12/2013</t>
  </si>
  <si>
    <t>BANCADA DE GRANITO CINZA POLIDO 150 X 60 CM, COM CUBA DE EMBUTIR DE AÇO INOXIDÁVEL MÉDIA, VÁLVULA AMERICANA EM METAL CROMADO, SIFÃO FLEXÍVEL
EM PVC, ENGATE FLEXÍVEL 30 CM, TORNEIRA CROMADA LONGA DE PAREDE, 1/2 OU 3/4, PARA PIA DE COZINHA, PADRÃO POPULAR- FORNEC. E INSTAL. AF_12/2 013</t>
  </si>
  <si>
    <t>CHAPISCO APLICADO EM ALVENARIAS E ESTRUTURAS DE CONCRETO INTERNAS, COM COLHER DE PEDREIRO. ARGAMASSA TRAÇO 1:3 COM PREPARO EM BETONEIRA 400L. AF_06/2014</t>
  </si>
  <si>
    <t>APLICAÇÃO MANUAL DE PINTURA COM TINTA LÁTEX ACRÍLICA EM PAREDES, DUAS DEMÃOS. AF_06/2014</t>
  </si>
  <si>
    <t>CAIACAO INT OU EXT SOBRE REVESTIMENTO LISO C/ADOCAO DE FIXADOR COM COM DUAS DEMAOS</t>
  </si>
  <si>
    <t>APLICAÇÃO E LIXAMENTO DE MASSA LÁTEX EM TETO, UMA DEMÃO. AF_06/2014</t>
  </si>
  <si>
    <t>11.6</t>
  </si>
  <si>
    <t>APLICAÇÃO MANUAL DE PINTURA COM TINTA LÁTEX PVA EM PAREDES E TETO, DUAS DEMÃOS. AF_06/2014</t>
  </si>
  <si>
    <t>EMBOÇO, PARA RECEBIMENTO DE CERÂMICA, EM ARGAMASSA TRAÇO 1:2:8, PREPARO MANUAL, APLICADO MANUALMENTE EM FACES INTERNAS DE PAREDES, PARA AMBIENTE COM ÁREA ENTRE 5M2 E 10M2, ESPESSURA DE 20MM, COM EXECUÇÃO DE TA
LISCAS. AF_06/2014</t>
  </si>
  <si>
    <t>MASSA ÚNICA, PARA RECEBIMENTO DE PINTURA, EM ARGAMASSA TRAÇO 1:2:8, PREPARO MECÂNICO COM BETONEIRA 400L, APLICADA MANUALMENTE EM FACES INTERNAS DE PAREDES, ESPESSURA DE 20MM, COM EXECUÇÃO DE TALISCAS. AF_06/201
4</t>
  </si>
  <si>
    <t>REVESTIMENTO CERÂMICO PARA PAREDES INTERNAS COM PLACAS TIPO GRÊS OU SEMI-GRÊS DE DIMENSÕES 20X20 CM APLICADAS EM AMBIENTES DE ÁREA MAIOR QUE
5 M² NA ALTURA INTEIRA DAS PAREDES. AF_06/2014</t>
  </si>
  <si>
    <t>PORTA DE MADEIRA FRISADA, SEMI-OCA (LEVE OU MÉDIA), 80X210CM, ESPESSURA DE 3,5CM, INCLUSO DOBRADIÇAS - FORNECIMENTO E INSTALAÇÃO. AF_08/2015</t>
  </si>
  <si>
    <t>PORTA DE MADEIRA FRISADA, SEMI-OCA (LEVE OU MÉDIA), 70X210CM, ESPESSURA DE 3CM, INCLUSO DOBRADIÇAS - FORNECIMENTO E INSTALAÇÃO. AF_08/2015</t>
  </si>
  <si>
    <t>JANELA DE MADEIRA TIPO VENEZIANA. DE ABRIR, INCLUSAS GUARNICOES E FERRAGENS</t>
  </si>
  <si>
    <t>ALT</t>
  </si>
  <si>
    <t>SALA DE REUNIOES</t>
  </si>
  <si>
    <t>AMPLIAÇÃO</t>
  </si>
  <si>
    <t>DESC.</t>
  </si>
  <si>
    <t>SALA DE REUNIAO</t>
  </si>
  <si>
    <t>IMUNIZAÇÃO</t>
  </si>
  <si>
    <t>EXPURGO / CIRC.</t>
  </si>
  <si>
    <t>PAREDES INTERNAS E EXTERNAS DA AMPLIAÇÃO</t>
  </si>
  <si>
    <t>TETO DA AMPLIAÇÃO</t>
  </si>
  <si>
    <t>PAREDES INTERNAS DA AMPLIAÇÃO</t>
  </si>
  <si>
    <t>PAREDES EXTERNAS DA AMPLIAÇÃO</t>
  </si>
  <si>
    <t>ESQUADRIAS DA AMPLIAÇÃO</t>
  </si>
  <si>
    <t>PAREDE DO MURO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</si>
</sst>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&quot;R$&quot;* #,##0.00_);_(&quot;R$&quot;* \(#,##0.00\);_(&quot;R$&quot;* &quot;-&quot;??_);_(@_)"/>
    <numFmt numFmtId="166" formatCode="&quot;R$ &quot;#,##0.00"/>
    <numFmt numFmtId="167" formatCode="_(* #,##0.00_);_(* \(#,##0.00\);_(* &quot;-&quot;??_);_(@_)"/>
    <numFmt numFmtId="168" formatCode="0.0%"/>
    <numFmt numFmtId="169" formatCode="\R\$\ #,##0.00_);\(&quot;Cr$&quot;#,##0.00\)"/>
    <numFmt numFmtId="170" formatCode="_(&quot;Cr$&quot;* #,##0.00_);_(&quot;Cr$&quot;* \(#,##0.00\);_(&quot;Cr$&quot;* &quot;-&quot;??_);_(@_)"/>
    <numFmt numFmtId="171" formatCode="\ \ 0.00%"/>
    <numFmt numFmtId="172" formatCode="[$-416]mmm/yyyy;@"/>
    <numFmt numFmtId="173" formatCode="00"/>
    <numFmt numFmtId="174" formatCode="0.00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24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16"/>
      <color indexed="8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indexed="8"/>
      <name val="Cambria"/>
      <family val="1"/>
      <scheme val="major"/>
    </font>
    <font>
      <sz val="16"/>
      <color theme="1"/>
      <name val="Arial"/>
      <family val="2"/>
    </font>
    <font>
      <b/>
      <sz val="16"/>
      <name val="Cambria"/>
      <family val="1"/>
      <scheme val="major"/>
    </font>
    <font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0" fontId="14" fillId="0" borderId="0"/>
    <xf numFmtId="167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70" fontId="14" fillId="0" borderId="0" applyFont="0" applyFill="0" applyBorder="0" applyAlignment="0" applyProtection="0"/>
  </cellStyleXfs>
  <cellXfs count="240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 applyFill="1"/>
    <xf numFmtId="0" fontId="5" fillId="0" borderId="0" xfId="0" applyFont="1" applyAlignment="1">
      <alignment vertical="center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19" xfId="0" applyFont="1" applyBorder="1"/>
    <xf numFmtId="0" fontId="1" fillId="0" borderId="17" xfId="0" applyFont="1" applyBorder="1"/>
    <xf numFmtId="0" fontId="1" fillId="0" borderId="24" xfId="0" applyFont="1" applyBorder="1"/>
    <xf numFmtId="0" fontId="10" fillId="0" borderId="0" xfId="0" applyFont="1"/>
    <xf numFmtId="0" fontId="2" fillId="2" borderId="25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right" vertical="center" wrapText="1"/>
    </xf>
    <xf numFmtId="2" fontId="4" fillId="2" borderId="21" xfId="0" applyNumberFormat="1" applyFont="1" applyFill="1" applyBorder="1" applyAlignment="1">
      <alignment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/>
    <xf numFmtId="2" fontId="1" fillId="0" borderId="0" xfId="0" applyNumberFormat="1" applyFont="1"/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5" xfId="0" applyFont="1" applyFill="1" applyBorder="1"/>
    <xf numFmtId="0" fontId="12" fillId="3" borderId="16" xfId="0" applyFont="1" applyFill="1" applyBorder="1"/>
    <xf numFmtId="0" fontId="1" fillId="0" borderId="0" xfId="0" applyFont="1" applyAlignment="1">
      <alignment horizontal="center" wrapText="1"/>
    </xf>
    <xf numFmtId="0" fontId="13" fillId="3" borderId="15" xfId="0" applyFont="1" applyFill="1" applyBorder="1" applyAlignment="1">
      <alignment horizontal="left" vertical="center" wrapText="1"/>
    </xf>
    <xf numFmtId="166" fontId="4" fillId="0" borderId="26" xfId="0" applyNumberFormat="1" applyFont="1" applyBorder="1" applyAlignment="1">
      <alignment vertical="center"/>
    </xf>
    <xf numFmtId="0" fontId="13" fillId="3" borderId="15" xfId="0" applyFont="1" applyFill="1" applyBorder="1" applyAlignment="1">
      <alignment horizontal="left" vertical="center" wrapText="1"/>
    </xf>
    <xf numFmtId="3" fontId="4" fillId="2" borderId="2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8" xfId="0" applyFont="1" applyBorder="1"/>
    <xf numFmtId="0" fontId="13" fillId="3" borderId="1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15" fillId="0" borderId="0" xfId="4" applyFont="1" applyBorder="1" applyAlignment="1">
      <alignment horizontal="right"/>
    </xf>
    <xf numFmtId="0" fontId="15" fillId="0" borderId="0" xfId="4" applyFont="1" applyBorder="1"/>
    <xf numFmtId="0" fontId="15" fillId="0" borderId="0" xfId="4" applyFont="1"/>
    <xf numFmtId="0" fontId="15" fillId="6" borderId="0" xfId="4" applyFont="1" applyFill="1" applyBorder="1" applyAlignment="1">
      <alignment horizontal="center"/>
    </xf>
    <xf numFmtId="168" fontId="15" fillId="5" borderId="0" xfId="4" applyNumberFormat="1" applyFont="1" applyFill="1" applyBorder="1" applyAlignment="1">
      <alignment horizontal="right"/>
    </xf>
    <xf numFmtId="0" fontId="15" fillId="5" borderId="0" xfId="4" applyFont="1" applyFill="1" applyBorder="1" applyAlignment="1">
      <alignment horizontal="right"/>
    </xf>
    <xf numFmtId="167" fontId="19" fillId="5" borderId="6" xfId="5" applyFont="1" applyFill="1" applyBorder="1" applyAlignment="1">
      <alignment horizontal="center"/>
    </xf>
    <xf numFmtId="168" fontId="15" fillId="0" borderId="0" xfId="4" applyNumberFormat="1" applyFont="1" applyBorder="1" applyAlignment="1">
      <alignment horizontal="right"/>
    </xf>
    <xf numFmtId="0" fontId="18" fillId="5" borderId="34" xfId="4" applyFont="1" applyFill="1" applyBorder="1" applyAlignment="1">
      <alignment horizontal="center"/>
    </xf>
    <xf numFmtId="0" fontId="18" fillId="5" borderId="33" xfId="4" applyFont="1" applyFill="1" applyBorder="1" applyAlignment="1">
      <alignment horizontal="center"/>
    </xf>
    <xf numFmtId="0" fontId="18" fillId="5" borderId="8" xfId="4" applyFont="1" applyFill="1" applyBorder="1" applyAlignment="1">
      <alignment horizontal="center"/>
    </xf>
    <xf numFmtId="0" fontId="15" fillId="5" borderId="0" xfId="4" applyFont="1" applyFill="1"/>
    <xf numFmtId="0" fontId="15" fillId="0" borderId="0" xfId="4" applyFont="1" applyAlignment="1">
      <alignment horizontal="right"/>
    </xf>
    <xf numFmtId="0" fontId="2" fillId="0" borderId="0" xfId="0" applyFont="1" applyFill="1" applyAlignment="1"/>
    <xf numFmtId="172" fontId="2" fillId="0" borderId="0" xfId="0" applyNumberFormat="1" applyFont="1" applyFill="1"/>
    <xf numFmtId="0" fontId="4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0" fontId="15" fillId="0" borderId="0" xfId="4" applyFont="1" applyProtection="1">
      <protection locked="0"/>
    </xf>
    <xf numFmtId="0" fontId="22" fillId="5" borderId="0" xfId="0" applyFont="1" applyFill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horizontal="left" vertical="center"/>
      <protection locked="0"/>
    </xf>
    <xf numFmtId="0" fontId="18" fillId="5" borderId="27" xfId="0" applyFont="1" applyFill="1" applyBorder="1" applyAlignment="1" applyProtection="1">
      <alignment horizontal="center" vertical="center"/>
      <protection locked="0"/>
    </xf>
    <xf numFmtId="0" fontId="18" fillId="5" borderId="6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10" fontId="18" fillId="5" borderId="6" xfId="0" applyNumberFormat="1" applyFont="1" applyFill="1" applyBorder="1" applyAlignment="1" applyProtection="1">
      <alignment horizontal="center" vertical="center"/>
      <protection locked="0"/>
    </xf>
    <xf numFmtId="10" fontId="18" fillId="5" borderId="0" xfId="0" applyNumberFormat="1" applyFont="1" applyFill="1" applyBorder="1" applyAlignment="1" applyProtection="1">
      <alignment horizontal="center" vertical="center"/>
      <protection locked="0"/>
    </xf>
    <xf numFmtId="0" fontId="18" fillId="5" borderId="33" xfId="0" applyFont="1" applyFill="1" applyBorder="1" applyAlignment="1" applyProtection="1">
      <alignment horizontal="center" vertical="center"/>
      <protection locked="0"/>
    </xf>
    <xf numFmtId="173" fontId="15" fillId="5" borderId="29" xfId="0" applyNumberFormat="1" applyFont="1" applyFill="1" applyBorder="1" applyAlignment="1" applyProtection="1">
      <alignment horizontal="center" vertical="center"/>
      <protection locked="0"/>
    </xf>
    <xf numFmtId="0" fontId="15" fillId="5" borderId="34" xfId="0" applyFont="1" applyFill="1" applyBorder="1" applyAlignment="1" applyProtection="1">
      <alignment vertical="center"/>
      <protection locked="0"/>
    </xf>
    <xf numFmtId="0" fontId="15" fillId="5" borderId="36" xfId="0" applyFont="1" applyFill="1" applyBorder="1" applyAlignment="1" applyProtection="1">
      <alignment horizontal="center" vertical="center"/>
      <protection locked="0"/>
    </xf>
    <xf numFmtId="10" fontId="15" fillId="5" borderId="33" xfId="0" applyNumberFormat="1" applyFont="1" applyFill="1" applyBorder="1" applyAlignment="1" applyProtection="1">
      <alignment horizontal="center" vertical="center"/>
      <protection locked="0"/>
    </xf>
    <xf numFmtId="10" fontId="15" fillId="5" borderId="0" xfId="0" applyNumberFormat="1" applyFont="1" applyFill="1" applyBorder="1" applyAlignment="1" applyProtection="1">
      <alignment vertical="center"/>
      <protection locked="0"/>
    </xf>
    <xf numFmtId="0" fontId="18" fillId="5" borderId="34" xfId="0" applyFont="1" applyFill="1" applyBorder="1" applyAlignment="1" applyProtection="1">
      <alignment horizontal="center" vertical="center"/>
      <protection locked="0"/>
    </xf>
    <xf numFmtId="173" fontId="15" fillId="5" borderId="37" xfId="0" applyNumberFormat="1" applyFont="1" applyFill="1" applyBorder="1" applyAlignment="1" applyProtection="1">
      <alignment horizontal="center" vertical="center"/>
      <protection locked="0"/>
    </xf>
    <xf numFmtId="10" fontId="15" fillId="5" borderId="34" xfId="0" applyNumberFormat="1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8" fillId="8" borderId="28" xfId="0" applyFont="1" applyFill="1" applyBorder="1" applyAlignment="1" applyProtection="1">
      <alignment horizontal="left" vertical="center"/>
      <protection locked="0"/>
    </xf>
    <xf numFmtId="0" fontId="16" fillId="8" borderId="28" xfId="0" applyFont="1" applyFill="1" applyBorder="1" applyAlignment="1" applyProtection="1">
      <alignment horizontal="center" vertical="center"/>
      <protection locked="0"/>
    </xf>
    <xf numFmtId="0" fontId="15" fillId="8" borderId="28" xfId="0" applyFont="1" applyFill="1" applyBorder="1" applyAlignment="1" applyProtection="1">
      <alignment vertical="center"/>
      <protection locked="0"/>
    </xf>
    <xf numFmtId="0" fontId="15" fillId="4" borderId="0" xfId="0" applyFont="1" applyFill="1" applyBorder="1" applyAlignment="1" applyProtection="1">
      <alignment vertical="center"/>
      <protection locked="0"/>
    </xf>
    <xf numFmtId="0" fontId="15" fillId="5" borderId="0" xfId="0" applyFont="1" applyFill="1" applyAlignment="1" applyProtection="1">
      <alignment vertical="center"/>
      <protection locked="0"/>
    </xf>
    <xf numFmtId="0" fontId="23" fillId="5" borderId="0" xfId="0" applyFont="1" applyFill="1" applyBorder="1" applyAlignment="1" applyProtection="1">
      <alignment horizontal="center" vertical="center"/>
      <protection locked="0"/>
    </xf>
    <xf numFmtId="0" fontId="23" fillId="5" borderId="37" xfId="0" applyFont="1" applyFill="1" applyBorder="1" applyAlignment="1" applyProtection="1">
      <alignment horizontal="center" vertical="center"/>
      <protection locked="0"/>
    </xf>
    <xf numFmtId="0" fontId="24" fillId="5" borderId="0" xfId="0" applyFont="1" applyFill="1" applyBorder="1" applyAlignment="1" applyProtection="1">
      <alignment horizontal="center" vertical="center"/>
      <protection locked="0"/>
    </xf>
    <xf numFmtId="0" fontId="23" fillId="5" borderId="7" xfId="0" applyFont="1" applyFill="1" applyBorder="1" applyAlignment="1" applyProtection="1">
      <alignment horizontal="center" vertical="center"/>
      <protection locked="0"/>
    </xf>
    <xf numFmtId="0" fontId="23" fillId="5" borderId="31" xfId="0" applyFont="1" applyFill="1" applyBorder="1" applyAlignment="1" applyProtection="1">
      <alignment horizontal="center" vertical="center"/>
      <protection locked="0"/>
    </xf>
    <xf numFmtId="10" fontId="23" fillId="5" borderId="0" xfId="6" applyNumberFormat="1" applyFont="1" applyFill="1" applyBorder="1" applyAlignment="1" applyProtection="1">
      <alignment horizontal="center" vertical="center"/>
      <protection locked="0"/>
    </xf>
    <xf numFmtId="174" fontId="15" fillId="0" borderId="0" xfId="4" applyNumberFormat="1" applyFont="1" applyProtection="1">
      <protection locked="0"/>
    </xf>
    <xf numFmtId="0" fontId="4" fillId="2" borderId="2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25" fillId="0" borderId="0" xfId="0" applyFont="1" applyBorder="1" applyAlignment="1">
      <alignment horizontal="center" vertical="center" wrapText="1"/>
    </xf>
    <xf numFmtId="2" fontId="25" fillId="0" borderId="0" xfId="0" applyNumberFormat="1" applyFont="1" applyBorder="1" applyAlignment="1">
      <alignment horizontal="center" vertical="center" wrapText="1"/>
    </xf>
    <xf numFmtId="2" fontId="25" fillId="0" borderId="0" xfId="0" applyNumberFormat="1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vertical="center"/>
    </xf>
    <xf numFmtId="0" fontId="4" fillId="8" borderId="20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left" vertical="center" wrapText="1"/>
    </xf>
    <xf numFmtId="2" fontId="4" fillId="8" borderId="21" xfId="0" applyNumberFormat="1" applyFont="1" applyFill="1" applyBorder="1" applyAlignment="1">
      <alignment vertical="center"/>
    </xf>
    <xf numFmtId="0" fontId="4" fillId="8" borderId="22" xfId="0" applyFont="1" applyFill="1" applyBorder="1" applyAlignment="1">
      <alignment vertical="center"/>
    </xf>
    <xf numFmtId="0" fontId="16" fillId="6" borderId="21" xfId="4" applyFont="1" applyFill="1" applyBorder="1" applyAlignment="1">
      <alignment horizontal="center"/>
    </xf>
    <xf numFmtId="0" fontId="16" fillId="6" borderId="22" xfId="4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43" fontId="1" fillId="0" borderId="9" xfId="3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right" vertical="center" wrapText="1"/>
    </xf>
    <xf numFmtId="165" fontId="4" fillId="2" borderId="11" xfId="1" applyNumberFormat="1" applyFont="1" applyFill="1" applyBorder="1" applyAlignment="1">
      <alignment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165" fontId="4" fillId="2" borderId="9" xfId="1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2" fontId="1" fillId="4" borderId="7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168" fontId="2" fillId="0" borderId="0" xfId="0" applyNumberFormat="1" applyFont="1" applyFill="1" applyAlignment="1">
      <alignment horizontal="left"/>
    </xf>
    <xf numFmtId="166" fontId="2" fillId="0" borderId="1" xfId="0" applyNumberFormat="1" applyFont="1" applyBorder="1" applyAlignment="1">
      <alignment horizontal="right" vertical="center"/>
    </xf>
    <xf numFmtId="0" fontId="1" fillId="0" borderId="21" xfId="0" applyFont="1" applyBorder="1" applyAlignment="1">
      <alignment horizontal="center"/>
    </xf>
    <xf numFmtId="0" fontId="1" fillId="4" borderId="12" xfId="0" applyFont="1" applyFill="1" applyBorder="1" applyAlignment="1">
      <alignment horizontal="center" vertical="center" wrapText="1"/>
    </xf>
    <xf numFmtId="43" fontId="1" fillId="4" borderId="9" xfId="3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right" vertical="center" wrapText="1"/>
    </xf>
    <xf numFmtId="0" fontId="2" fillId="0" borderId="16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165" fontId="2" fillId="0" borderId="14" xfId="1" applyNumberFormat="1" applyFont="1" applyFill="1" applyBorder="1" applyAlignment="1">
      <alignment horizontal="right" vertical="center" wrapText="1"/>
    </xf>
    <xf numFmtId="165" fontId="2" fillId="0" borderId="16" xfId="1" applyNumberFormat="1" applyFont="1" applyFill="1" applyBorder="1" applyAlignment="1">
      <alignment horizontal="righ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4" fillId="8" borderId="2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justify" vertical="top"/>
    </xf>
    <xf numFmtId="0" fontId="18" fillId="5" borderId="33" xfId="4" applyFont="1" applyFill="1" applyBorder="1" applyAlignment="1">
      <alignment horizontal="center" vertical="center"/>
    </xf>
    <xf numFmtId="0" fontId="18" fillId="5" borderId="8" xfId="4" applyFont="1" applyFill="1" applyBorder="1" applyAlignment="1">
      <alignment horizontal="center" vertical="center"/>
    </xf>
    <xf numFmtId="167" fontId="15" fillId="5" borderId="33" xfId="5" applyFont="1" applyFill="1" applyBorder="1" applyAlignment="1">
      <alignment horizontal="center"/>
    </xf>
    <xf numFmtId="10" fontId="15" fillId="7" borderId="29" xfId="6" applyNumberFormat="1" applyFont="1" applyFill="1" applyBorder="1" applyAlignment="1">
      <alignment horizontal="center"/>
    </xf>
    <xf numFmtId="10" fontId="15" fillId="7" borderId="30" xfId="6" applyNumberFormat="1" applyFont="1" applyFill="1" applyBorder="1" applyAlignment="1">
      <alignment horizontal="center"/>
    </xf>
    <xf numFmtId="10" fontId="15" fillId="7" borderId="35" xfId="6" applyNumberFormat="1" applyFont="1" applyFill="1" applyBorder="1" applyAlignment="1">
      <alignment horizontal="center"/>
    </xf>
    <xf numFmtId="167" fontId="15" fillId="5" borderId="8" xfId="5" applyFont="1" applyFill="1" applyBorder="1" applyAlignment="1">
      <alignment horizontal="center"/>
    </xf>
    <xf numFmtId="4" fontId="15" fillId="0" borderId="8" xfId="6" applyNumberFormat="1" applyFont="1" applyBorder="1" applyAlignment="1">
      <alignment horizontal="center"/>
    </xf>
    <xf numFmtId="10" fontId="15" fillId="5" borderId="0" xfId="6" applyNumberFormat="1" applyFont="1" applyFill="1" applyAlignment="1">
      <alignment horizontal="center"/>
    </xf>
    <xf numFmtId="10" fontId="18" fillId="5" borderId="33" xfId="6" applyNumberFormat="1" applyFont="1" applyFill="1" applyBorder="1" applyAlignment="1">
      <alignment horizontal="center"/>
    </xf>
    <xf numFmtId="171" fontId="18" fillId="5" borderId="8" xfId="6" applyNumberFormat="1" applyFont="1" applyFill="1" applyBorder="1" applyAlignment="1">
      <alignment horizontal="center"/>
    </xf>
    <xf numFmtId="10" fontId="18" fillId="5" borderId="8" xfId="6" applyNumberFormat="1" applyFont="1" applyFill="1" applyBorder="1" applyAlignment="1">
      <alignment horizontal="center"/>
    </xf>
    <xf numFmtId="0" fontId="18" fillId="5" borderId="33" xfId="4" applyFont="1" applyFill="1" applyBorder="1" applyAlignment="1">
      <alignment horizontal="center"/>
    </xf>
    <xf numFmtId="169" fontId="18" fillId="5" borderId="34" xfId="7" applyNumberFormat="1" applyFont="1" applyFill="1" applyBorder="1" applyAlignment="1">
      <alignment horizontal="center"/>
    </xf>
    <xf numFmtId="4" fontId="18" fillId="5" borderId="34" xfId="4" applyNumberFormat="1" applyFont="1" applyFill="1" applyBorder="1" applyAlignment="1">
      <alignment horizontal="center"/>
    </xf>
    <xf numFmtId="0" fontId="19" fillId="5" borderId="6" xfId="4" applyFont="1" applyFill="1" applyBorder="1" applyAlignment="1">
      <alignment horizontal="right"/>
    </xf>
    <xf numFmtId="169" fontId="18" fillId="7" borderId="6" xfId="6" applyNumberFormat="1" applyFont="1" applyFill="1" applyBorder="1" applyAlignment="1">
      <alignment horizontal="center" shrinkToFit="1"/>
    </xf>
    <xf numFmtId="0" fontId="18" fillId="5" borderId="34" xfId="4" applyFont="1" applyFill="1" applyBorder="1" applyAlignment="1">
      <alignment horizontal="center"/>
    </xf>
    <xf numFmtId="2" fontId="18" fillId="5" borderId="33" xfId="4" applyNumberFormat="1" applyFont="1" applyFill="1" applyBorder="1" applyAlignment="1">
      <alignment horizontal="center" vertical="center"/>
    </xf>
    <xf numFmtId="2" fontId="18" fillId="5" borderId="8" xfId="4" applyNumberFormat="1" applyFont="1" applyFill="1" applyBorder="1" applyAlignment="1">
      <alignment horizontal="center" vertical="center"/>
    </xf>
    <xf numFmtId="167" fontId="15" fillId="5" borderId="7" xfId="5" applyFont="1" applyFill="1" applyBorder="1" applyAlignment="1">
      <alignment horizontal="center"/>
    </xf>
    <xf numFmtId="167" fontId="15" fillId="5" borderId="31" xfId="5" applyFont="1" applyFill="1" applyBorder="1" applyAlignment="1">
      <alignment horizontal="center"/>
    </xf>
    <xf numFmtId="167" fontId="15" fillId="5" borderId="10" xfId="5" applyFont="1" applyFill="1" applyBorder="1" applyAlignment="1">
      <alignment horizontal="center"/>
    </xf>
    <xf numFmtId="167" fontId="15" fillId="5" borderId="29" xfId="5" applyFont="1" applyFill="1" applyBorder="1" applyAlignment="1">
      <alignment horizontal="center"/>
    </xf>
    <xf numFmtId="167" fontId="15" fillId="5" borderId="30" xfId="5" applyFont="1" applyFill="1" applyBorder="1" applyAlignment="1">
      <alignment horizontal="center"/>
    </xf>
    <xf numFmtId="167" fontId="15" fillId="5" borderId="35" xfId="5" applyFont="1" applyFill="1" applyBorder="1" applyAlignment="1">
      <alignment horizontal="center"/>
    </xf>
    <xf numFmtId="4" fontId="15" fillId="0" borderId="7" xfId="6" applyNumberFormat="1" applyFont="1" applyBorder="1" applyAlignment="1">
      <alignment horizontal="center"/>
    </xf>
    <xf numFmtId="4" fontId="15" fillId="0" borderId="31" xfId="6" applyNumberFormat="1" applyFont="1" applyBorder="1" applyAlignment="1">
      <alignment horizontal="center"/>
    </xf>
    <xf numFmtId="4" fontId="15" fillId="0" borderId="10" xfId="6" applyNumberFormat="1" applyFont="1" applyBorder="1" applyAlignment="1">
      <alignment horizontal="center"/>
    </xf>
    <xf numFmtId="168" fontId="18" fillId="5" borderId="6" xfId="6" applyNumberFormat="1" applyFont="1" applyFill="1" applyBorder="1" applyAlignment="1">
      <alignment horizontal="center"/>
    </xf>
    <xf numFmtId="10" fontId="15" fillId="7" borderId="33" xfId="6" applyNumberFormat="1" applyFont="1" applyFill="1" applyBorder="1" applyAlignment="1">
      <alignment horizontal="center"/>
    </xf>
    <xf numFmtId="0" fontId="18" fillId="5" borderId="6" xfId="4" applyFont="1" applyFill="1" applyBorder="1" applyAlignment="1">
      <alignment horizontal="center" vertical="center"/>
    </xf>
    <xf numFmtId="0" fontId="18" fillId="5" borderId="8" xfId="4" applyFont="1" applyFill="1" applyBorder="1" applyAlignment="1">
      <alignment horizontal="center" vertical="center" wrapText="1"/>
    </xf>
    <xf numFmtId="0" fontId="18" fillId="5" borderId="6" xfId="4" applyFont="1" applyFill="1" applyBorder="1" applyAlignment="1">
      <alignment horizontal="center" vertical="center" wrapText="1"/>
    </xf>
    <xf numFmtId="0" fontId="18" fillId="5" borderId="34" xfId="4" applyFont="1" applyFill="1" applyBorder="1" applyAlignment="1">
      <alignment horizontal="center" shrinkToFit="1"/>
    </xf>
    <xf numFmtId="0" fontId="18" fillId="5" borderId="8" xfId="4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5" fillId="5" borderId="0" xfId="4" applyFont="1" applyFill="1" applyBorder="1" applyAlignment="1">
      <alignment horizontal="center"/>
    </xf>
    <xf numFmtId="0" fontId="16" fillId="5" borderId="20" xfId="4" applyFont="1" applyFill="1" applyBorder="1" applyAlignment="1">
      <alignment horizontal="left" vertical="center"/>
    </xf>
    <xf numFmtId="0" fontId="16" fillId="5" borderId="21" xfId="4" applyFont="1" applyFill="1" applyBorder="1" applyAlignment="1">
      <alignment horizontal="left" vertical="center"/>
    </xf>
    <xf numFmtId="0" fontId="16" fillId="5" borderId="23" xfId="4" applyFont="1" applyFill="1" applyBorder="1" applyAlignment="1">
      <alignment horizontal="left" vertical="center"/>
    </xf>
    <xf numFmtId="0" fontId="16" fillId="5" borderId="0" xfId="4" applyFont="1" applyFill="1" applyBorder="1" applyAlignment="1">
      <alignment horizontal="left" vertical="center"/>
    </xf>
    <xf numFmtId="0" fontId="16" fillId="5" borderId="19" xfId="4" applyFont="1" applyFill="1" applyBorder="1" applyAlignment="1">
      <alignment horizontal="left" vertical="center"/>
    </xf>
    <xf numFmtId="0" fontId="17" fillId="4" borderId="32" xfId="4" applyFont="1" applyFill="1" applyBorder="1" applyAlignment="1">
      <alignment horizontal="center" vertical="center"/>
    </xf>
    <xf numFmtId="0" fontId="17" fillId="4" borderId="38" xfId="4" applyFont="1" applyFill="1" applyBorder="1" applyAlignment="1">
      <alignment horizontal="center" vertical="center"/>
    </xf>
    <xf numFmtId="0" fontId="17" fillId="4" borderId="24" xfId="4" applyFont="1" applyFill="1" applyBorder="1" applyAlignment="1">
      <alignment horizontal="center" vertical="center"/>
    </xf>
    <xf numFmtId="0" fontId="23" fillId="5" borderId="29" xfId="0" applyFont="1" applyFill="1" applyBorder="1" applyAlignment="1" applyProtection="1">
      <alignment horizontal="center" vertical="center"/>
      <protection locked="0"/>
    </xf>
    <xf numFmtId="0" fontId="23" fillId="5" borderId="30" xfId="0" applyFont="1" applyFill="1" applyBorder="1" applyAlignment="1" applyProtection="1">
      <alignment horizontal="center" vertical="center"/>
      <protection locked="0"/>
    </xf>
    <xf numFmtId="0" fontId="23" fillId="5" borderId="35" xfId="0" applyFont="1" applyFill="1" applyBorder="1" applyAlignment="1" applyProtection="1">
      <alignment horizontal="center" vertical="center"/>
      <protection locked="0"/>
    </xf>
    <xf numFmtId="0" fontId="24" fillId="5" borderId="27" xfId="0" applyFont="1" applyFill="1" applyBorder="1" applyAlignment="1" applyProtection="1">
      <alignment horizontal="center" vertical="center"/>
      <protection locked="0"/>
    </xf>
    <xf numFmtId="0" fontId="24" fillId="5" borderId="13" xfId="0" applyFont="1" applyFill="1" applyBorder="1" applyAlignment="1" applyProtection="1">
      <alignment horizontal="center" vertical="center"/>
      <protection locked="0"/>
    </xf>
    <xf numFmtId="10" fontId="23" fillId="5" borderId="27" xfId="6" applyNumberFormat="1" applyFont="1" applyFill="1" applyBorder="1" applyAlignment="1" applyProtection="1">
      <alignment horizontal="center" vertical="center"/>
      <protection locked="0"/>
    </xf>
    <xf numFmtId="10" fontId="23" fillId="5" borderId="13" xfId="6" applyNumberFormat="1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Alignment="1" applyProtection="1">
      <alignment horizontal="center" vertical="center"/>
      <protection locked="0"/>
    </xf>
  </cellXfs>
  <cellStyles count="8">
    <cellStyle name="Moeda" xfId="1" builtinId="4"/>
    <cellStyle name="Moeda_EE. Calazans Pinheiro - VIGA" xfId="7"/>
    <cellStyle name="Normal" xfId="0" builtinId="0"/>
    <cellStyle name="Normal 2" xfId="2"/>
    <cellStyle name="Normal 3" xfId="4"/>
    <cellStyle name="Porcentagem 2" xfId="6"/>
    <cellStyle name="Vírgula" xfId="3" builtinId="3"/>
    <cellStyle name="Vírgula 2" xfId="5"/>
  </cellStyles>
  <dxfs count="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19</xdr:row>
      <xdr:rowOff>141817</xdr:rowOff>
    </xdr:from>
    <xdr:to>
      <xdr:col>1</xdr:col>
      <xdr:colOff>3346815</xdr:colOff>
      <xdr:row>20</xdr:row>
      <xdr:rowOff>84667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3105150"/>
          <a:ext cx="3791315" cy="46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uario/Desktop/Planilha_levantam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ÓRIA"/>
      <sheetName val="ORÇAMENTO_FINAL"/>
    </sheetNames>
    <sheetDataSet>
      <sheetData sheetId="0">
        <row r="6">
          <cell r="A6" t="str">
            <v>1.1</v>
          </cell>
          <cell r="B6" t="e">
            <v>#N/A</v>
          </cell>
          <cell r="G6">
            <v>237.94</v>
          </cell>
          <cell r="H6" t="e">
            <v>#N/A</v>
          </cell>
        </row>
        <row r="7">
          <cell r="B7" t="str">
            <v>LOCAL</v>
          </cell>
          <cell r="C7" t="str">
            <v>ÁREA</v>
          </cell>
          <cell r="F7" t="str">
            <v>TOTAL</v>
          </cell>
        </row>
        <row r="8">
          <cell r="B8" t="str">
            <v>OBRA (PÁTIO)</v>
          </cell>
          <cell r="C8">
            <v>237.94</v>
          </cell>
          <cell r="D8" t="str">
            <v>PEGO NO AUTOCAD</v>
          </cell>
          <cell r="F8">
            <v>237.94</v>
          </cell>
        </row>
        <row r="10">
          <cell r="A10" t="str">
            <v>1.2</v>
          </cell>
          <cell r="B10" t="e">
            <v>#N/A</v>
          </cell>
          <cell r="G10">
            <v>498</v>
          </cell>
          <cell r="H10" t="e">
            <v>#N/A</v>
          </cell>
        </row>
        <row r="11">
          <cell r="B11" t="str">
            <v>LOCAL</v>
          </cell>
          <cell r="C11" t="str">
            <v>ÁREA</v>
          </cell>
          <cell r="F11" t="str">
            <v>TOTAL</v>
          </cell>
        </row>
        <row r="12">
          <cell r="B12" t="str">
            <v>OBRA (PÁTIO)</v>
          </cell>
          <cell r="C12">
            <v>498</v>
          </cell>
          <cell r="D12" t="str">
            <v>PEGO NO AUTOCAD</v>
          </cell>
          <cell r="F12">
            <v>498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P97"/>
  <sheetViews>
    <sheetView tabSelected="1" view="pageBreakPreview" zoomScale="115" zoomScaleNormal="100" zoomScaleSheetLayoutView="115" workbookViewId="0">
      <selection sqref="A1:H3"/>
    </sheetView>
  </sheetViews>
  <sheetFormatPr defaultRowHeight="12.75" outlineLevelCol="1" x14ac:dyDescent="0.2"/>
  <cols>
    <col min="1" max="1" width="8.5703125" style="2" customWidth="1"/>
    <col min="2" max="2" width="11.7109375" style="2" customWidth="1"/>
    <col min="3" max="3" width="52.28515625" style="29" customWidth="1"/>
    <col min="4" max="4" width="9.5703125" style="40" customWidth="1"/>
    <col min="5" max="5" width="12.28515625" style="40" customWidth="1"/>
    <col min="6" max="6" width="13.28515625" style="40" customWidth="1" outlineLevel="1"/>
    <col min="7" max="7" width="13.28515625" style="2" customWidth="1"/>
    <col min="8" max="8" width="15.28515625" style="2" customWidth="1"/>
    <col min="9" max="9" width="14.5703125" style="2" customWidth="1"/>
    <col min="10" max="16384" width="9.140625" style="2"/>
  </cols>
  <sheetData>
    <row r="1" spans="1:13" ht="12.75" customHeight="1" x14ac:dyDescent="0.2">
      <c r="A1" s="178" t="s">
        <v>1</v>
      </c>
      <c r="B1" s="178"/>
      <c r="C1" s="178"/>
      <c r="D1" s="178"/>
      <c r="E1" s="178"/>
      <c r="F1" s="178"/>
      <c r="G1" s="178"/>
      <c r="H1" s="178"/>
      <c r="I1" s="4"/>
      <c r="J1" s="4"/>
      <c r="K1" s="4"/>
      <c r="L1" s="4"/>
      <c r="M1" s="4"/>
    </row>
    <row r="2" spans="1:13" ht="12.75" customHeight="1" x14ac:dyDescent="0.2">
      <c r="A2" s="178"/>
      <c r="B2" s="178"/>
      <c r="C2" s="178"/>
      <c r="D2" s="178"/>
      <c r="E2" s="178"/>
      <c r="F2" s="178"/>
      <c r="G2" s="178"/>
      <c r="H2" s="178"/>
      <c r="I2" s="4"/>
      <c r="J2" s="4"/>
      <c r="K2" s="4"/>
      <c r="L2" s="4"/>
      <c r="M2" s="4"/>
    </row>
    <row r="3" spans="1:13" ht="18" customHeight="1" x14ac:dyDescent="0.2">
      <c r="A3" s="178"/>
      <c r="B3" s="178"/>
      <c r="C3" s="178"/>
      <c r="D3" s="178"/>
      <c r="E3" s="178"/>
      <c r="F3" s="178"/>
      <c r="G3" s="178"/>
      <c r="H3" s="178"/>
      <c r="I3" s="4"/>
      <c r="J3" s="4"/>
      <c r="K3" s="4"/>
      <c r="L3" s="4"/>
      <c r="M3" s="4"/>
    </row>
    <row r="4" spans="1:13" ht="15.75" x14ac:dyDescent="0.25">
      <c r="A4" s="3" t="s">
        <v>178</v>
      </c>
      <c r="B4" s="71"/>
      <c r="C4" s="71"/>
      <c r="D4" s="52"/>
      <c r="E4" s="107"/>
      <c r="F4" s="52"/>
      <c r="G4" s="1"/>
      <c r="H4" s="1"/>
      <c r="I4" s="1"/>
    </row>
    <row r="5" spans="1:13" ht="15.75" x14ac:dyDescent="0.25">
      <c r="A5" s="3" t="s">
        <v>163</v>
      </c>
      <c r="B5" s="57"/>
      <c r="C5" s="57"/>
      <c r="D5" s="52"/>
      <c r="E5" s="57"/>
      <c r="F5" s="57"/>
      <c r="G5" s="3" t="s">
        <v>22</v>
      </c>
      <c r="H5" s="1"/>
      <c r="I5" s="1"/>
    </row>
    <row r="6" spans="1:13" ht="15.75" x14ac:dyDescent="0.25">
      <c r="A6" s="3" t="s">
        <v>180</v>
      </c>
      <c r="B6" s="72"/>
      <c r="C6" s="28"/>
      <c r="D6" s="52"/>
      <c r="G6" s="164" t="s">
        <v>23</v>
      </c>
      <c r="H6" s="165">
        <v>0.23100000000000001</v>
      </c>
      <c r="I6" s="1"/>
    </row>
    <row r="7" spans="1:13" ht="13.5" thickBot="1" x14ac:dyDescent="0.25">
      <c r="A7" s="1"/>
      <c r="B7" s="1"/>
      <c r="C7" s="28"/>
      <c r="D7" s="52"/>
      <c r="E7" s="52"/>
      <c r="F7" s="52"/>
      <c r="G7" s="1"/>
      <c r="H7" s="1"/>
      <c r="I7" s="1"/>
    </row>
    <row r="8" spans="1:13" ht="48" thickBot="1" x14ac:dyDescent="0.25">
      <c r="A8" s="151" t="s">
        <v>107</v>
      </c>
      <c r="B8" s="152" t="s">
        <v>189</v>
      </c>
      <c r="C8" s="152" t="s">
        <v>3</v>
      </c>
      <c r="D8" s="151" t="s">
        <v>103</v>
      </c>
      <c r="E8" s="151" t="s">
        <v>4</v>
      </c>
      <c r="F8" s="152" t="s">
        <v>104</v>
      </c>
      <c r="G8" s="152" t="s">
        <v>105</v>
      </c>
      <c r="H8" s="151" t="s">
        <v>5</v>
      </c>
    </row>
    <row r="9" spans="1:13" s="5" customFormat="1" x14ac:dyDescent="0.25">
      <c r="A9" s="123">
        <v>1</v>
      </c>
      <c r="B9" s="30" t="s">
        <v>47</v>
      </c>
      <c r="C9" s="124" t="s">
        <v>6</v>
      </c>
      <c r="D9" s="125" t="s">
        <v>47</v>
      </c>
      <c r="E9" s="126" t="s">
        <v>47</v>
      </c>
      <c r="F9" s="125" t="s">
        <v>47</v>
      </c>
      <c r="G9" s="153" t="s">
        <v>47</v>
      </c>
      <c r="H9" s="127">
        <f>SUM(H10:H11)</f>
        <v>1001.73</v>
      </c>
    </row>
    <row r="10" spans="1:13" s="6" customFormat="1" x14ac:dyDescent="0.25">
      <c r="A10" s="170" t="s">
        <v>15</v>
      </c>
      <c r="B10" s="155" t="s">
        <v>62</v>
      </c>
      <c r="C10" s="147" t="s">
        <v>61</v>
      </c>
      <c r="D10" s="156" t="s">
        <v>63</v>
      </c>
      <c r="E10" s="157">
        <v>1.5</v>
      </c>
      <c r="F10" s="158">
        <v>308.14</v>
      </c>
      <c r="G10" s="157">
        <f>IF(B10="","",TRUNC(ROUND(F10*($H$6+1),2),2))</f>
        <v>379.32</v>
      </c>
      <c r="H10" s="169">
        <f>IF(B10="","",TRUNC(ROUND(E10*G10,2),2))</f>
        <v>568.98</v>
      </c>
      <c r="I10" s="20"/>
    </row>
    <row r="11" spans="1:13" s="6" customFormat="1" ht="38.25" x14ac:dyDescent="0.25">
      <c r="A11" s="170" t="s">
        <v>143</v>
      </c>
      <c r="B11" s="155" t="s">
        <v>132</v>
      </c>
      <c r="C11" s="147" t="s">
        <v>133</v>
      </c>
      <c r="D11" s="156" t="s">
        <v>63</v>
      </c>
      <c r="E11" s="157">
        <v>75</v>
      </c>
      <c r="F11" s="158">
        <v>4.6900000000000004</v>
      </c>
      <c r="G11" s="157">
        <f>IF(B11="","",TRUNC(ROUND(F11*($H$6+1),2),2))</f>
        <v>5.77</v>
      </c>
      <c r="H11" s="169">
        <f>IF(B11="","",TRUNC(ROUND(E11*G11,2),2))</f>
        <v>432.75</v>
      </c>
    </row>
    <row r="12" spans="1:13" s="5" customFormat="1" x14ac:dyDescent="0.25">
      <c r="A12" s="133">
        <v>2</v>
      </c>
      <c r="B12" s="32" t="s">
        <v>47</v>
      </c>
      <c r="C12" s="134" t="s">
        <v>55</v>
      </c>
      <c r="D12" s="135" t="s">
        <v>47</v>
      </c>
      <c r="E12" s="135" t="s">
        <v>47</v>
      </c>
      <c r="F12" s="136" t="s">
        <v>47</v>
      </c>
      <c r="G12" s="137" t="s">
        <v>47</v>
      </c>
      <c r="H12" s="138">
        <f>SUM(H13:H14)</f>
        <v>2317.25</v>
      </c>
    </row>
    <row r="13" spans="1:13" s="5" customFormat="1" x14ac:dyDescent="0.25">
      <c r="A13" s="170" t="s">
        <v>152</v>
      </c>
      <c r="B13" s="171">
        <v>93358</v>
      </c>
      <c r="C13" s="147" t="s">
        <v>194</v>
      </c>
      <c r="D13" s="156" t="s">
        <v>65</v>
      </c>
      <c r="E13" s="157">
        <v>13.65</v>
      </c>
      <c r="F13" s="158">
        <v>50.79</v>
      </c>
      <c r="G13" s="157">
        <f>IF(B13="","",TRUNC(ROUND(F13*($H$6+1),2),2))</f>
        <v>62.52</v>
      </c>
      <c r="H13" s="172">
        <f>IF(B13="","",TRUNC(ROUND(E13*G13,2),2))</f>
        <v>853.4</v>
      </c>
    </row>
    <row r="14" spans="1:13" s="5" customFormat="1" ht="25.5" x14ac:dyDescent="0.25">
      <c r="A14" s="170" t="s">
        <v>153</v>
      </c>
      <c r="B14" s="171">
        <v>94342</v>
      </c>
      <c r="C14" s="147" t="s">
        <v>196</v>
      </c>
      <c r="D14" s="156" t="s">
        <v>65</v>
      </c>
      <c r="E14" s="157">
        <v>15</v>
      </c>
      <c r="F14" s="158">
        <v>79.28</v>
      </c>
      <c r="G14" s="157">
        <f>IF(B14="","",TRUNC(ROUND(F14*($H$6+1),2),2))</f>
        <v>97.59</v>
      </c>
      <c r="H14" s="172">
        <f>IF(B14="","",TRUNC(ROUND(E14*G14,2),2))</f>
        <v>1463.85</v>
      </c>
    </row>
    <row r="15" spans="1:13" s="5" customFormat="1" x14ac:dyDescent="0.25">
      <c r="A15" s="133">
        <v>3</v>
      </c>
      <c r="B15" s="32" t="s">
        <v>47</v>
      </c>
      <c r="C15" s="134" t="s">
        <v>7</v>
      </c>
      <c r="D15" s="135" t="s">
        <v>47</v>
      </c>
      <c r="E15" s="135" t="s">
        <v>47</v>
      </c>
      <c r="F15" s="136" t="s">
        <v>47</v>
      </c>
      <c r="G15" s="137" t="s">
        <v>47</v>
      </c>
      <c r="H15" s="138">
        <f>SUM(H16:H21)</f>
        <v>13099.79</v>
      </c>
    </row>
    <row r="16" spans="1:13" s="5" customFormat="1" ht="38.25" x14ac:dyDescent="0.25">
      <c r="A16" s="170" t="s">
        <v>144</v>
      </c>
      <c r="B16" s="171">
        <v>94964</v>
      </c>
      <c r="C16" s="147" t="s">
        <v>197</v>
      </c>
      <c r="D16" s="156" t="s">
        <v>65</v>
      </c>
      <c r="E16" s="157">
        <v>7.33</v>
      </c>
      <c r="F16" s="158">
        <v>280.82</v>
      </c>
      <c r="G16" s="157">
        <f t="shared" ref="G16:G21" si="0">IF(B16="","",TRUNC(ROUND(F16*($H$6+1),2),2))</f>
        <v>345.69</v>
      </c>
      <c r="H16" s="169">
        <f t="shared" ref="H16:H21" si="1">IF(B16="","",TRUNC(ROUND(E16*G16,2),2))</f>
        <v>2533.91</v>
      </c>
    </row>
    <row r="17" spans="1:8" s="5" customFormat="1" ht="25.5" x14ac:dyDescent="0.25">
      <c r="A17" s="170" t="s">
        <v>54</v>
      </c>
      <c r="B17" s="171">
        <v>92873</v>
      </c>
      <c r="C17" s="147" t="s">
        <v>198</v>
      </c>
      <c r="D17" s="156" t="s">
        <v>65</v>
      </c>
      <c r="E17" s="157">
        <v>7.33</v>
      </c>
      <c r="F17" s="158">
        <v>130.80000000000001</v>
      </c>
      <c r="G17" s="157">
        <f t="shared" si="0"/>
        <v>161.01</v>
      </c>
      <c r="H17" s="169">
        <f t="shared" si="1"/>
        <v>1180.2</v>
      </c>
    </row>
    <row r="18" spans="1:8" s="5" customFormat="1" ht="38.25" x14ac:dyDescent="0.25">
      <c r="A18" s="170" t="s">
        <v>145</v>
      </c>
      <c r="B18" s="171">
        <v>92269</v>
      </c>
      <c r="C18" s="173" t="s">
        <v>199</v>
      </c>
      <c r="D18" s="156" t="s">
        <v>63</v>
      </c>
      <c r="E18" s="157">
        <v>33.82</v>
      </c>
      <c r="F18" s="158">
        <v>54.89</v>
      </c>
      <c r="G18" s="157">
        <f t="shared" si="0"/>
        <v>67.569999999999993</v>
      </c>
      <c r="H18" s="169">
        <f t="shared" si="1"/>
        <v>2285.2199999999998</v>
      </c>
    </row>
    <row r="19" spans="1:8" s="5" customFormat="1" ht="51" x14ac:dyDescent="0.25">
      <c r="A19" s="170" t="s">
        <v>135</v>
      </c>
      <c r="B19" s="171">
        <v>92777</v>
      </c>
      <c r="C19" s="173" t="s">
        <v>200</v>
      </c>
      <c r="D19" s="156" t="s">
        <v>66</v>
      </c>
      <c r="E19" s="157">
        <v>205</v>
      </c>
      <c r="F19" s="158">
        <v>10.17</v>
      </c>
      <c r="G19" s="157">
        <f t="shared" si="0"/>
        <v>12.52</v>
      </c>
      <c r="H19" s="169">
        <f t="shared" si="1"/>
        <v>2566.6</v>
      </c>
    </row>
    <row r="20" spans="1:8" s="5" customFormat="1" ht="51" x14ac:dyDescent="0.25">
      <c r="A20" s="170" t="s">
        <v>204</v>
      </c>
      <c r="B20" s="171">
        <v>92775</v>
      </c>
      <c r="C20" s="173" t="s">
        <v>201</v>
      </c>
      <c r="D20" s="156" t="s">
        <v>66</v>
      </c>
      <c r="E20" s="157">
        <v>114</v>
      </c>
      <c r="F20" s="158">
        <v>11.87</v>
      </c>
      <c r="G20" s="157">
        <f t="shared" si="0"/>
        <v>14.61</v>
      </c>
      <c r="H20" s="169">
        <f t="shared" si="1"/>
        <v>1665.54</v>
      </c>
    </row>
    <row r="21" spans="1:8" s="5" customFormat="1" ht="38.25" x14ac:dyDescent="0.25">
      <c r="A21" s="170" t="s">
        <v>205</v>
      </c>
      <c r="B21" s="155">
        <v>89043</v>
      </c>
      <c r="C21" s="147" t="s">
        <v>207</v>
      </c>
      <c r="D21" s="156" t="s">
        <v>63</v>
      </c>
      <c r="E21" s="157">
        <v>45.5</v>
      </c>
      <c r="F21" s="158">
        <v>51.21</v>
      </c>
      <c r="G21" s="157">
        <f t="shared" si="0"/>
        <v>63.04</v>
      </c>
      <c r="H21" s="169">
        <f t="shared" si="1"/>
        <v>2868.32</v>
      </c>
    </row>
    <row r="22" spans="1:8" s="5" customFormat="1" x14ac:dyDescent="0.25">
      <c r="A22" s="133">
        <v>4</v>
      </c>
      <c r="B22" s="32" t="s">
        <v>47</v>
      </c>
      <c r="C22" s="134" t="s">
        <v>8</v>
      </c>
      <c r="D22" s="135" t="s">
        <v>47</v>
      </c>
      <c r="E22" s="135" t="s">
        <v>47</v>
      </c>
      <c r="F22" s="136" t="s">
        <v>47</v>
      </c>
      <c r="G22" s="137" t="s">
        <v>47</v>
      </c>
      <c r="H22" s="138">
        <f>SUM(H23:H29)</f>
        <v>20076.259999999998</v>
      </c>
    </row>
    <row r="23" spans="1:8" s="5" customFormat="1" ht="38.25" x14ac:dyDescent="0.25">
      <c r="A23" s="170" t="s">
        <v>56</v>
      </c>
      <c r="B23" s="171">
        <v>94964</v>
      </c>
      <c r="C23" s="147" t="s">
        <v>197</v>
      </c>
      <c r="D23" s="156" t="s">
        <v>65</v>
      </c>
      <c r="E23" s="157">
        <v>8.58</v>
      </c>
      <c r="F23" s="158">
        <v>280.82</v>
      </c>
      <c r="G23" s="157">
        <f t="shared" ref="G23:G29" si="2">IF(B23="","",TRUNC(ROUND(F23*($H$6+1),2),2))</f>
        <v>345.69</v>
      </c>
      <c r="H23" s="169">
        <f>IF(B23="","",TRUNC(ROUND(E23*G23,2),2))</f>
        <v>2966.02</v>
      </c>
    </row>
    <row r="24" spans="1:8" s="5" customFormat="1" ht="25.5" x14ac:dyDescent="0.25">
      <c r="A24" s="170" t="s">
        <v>37</v>
      </c>
      <c r="B24" s="171">
        <v>92873</v>
      </c>
      <c r="C24" s="147" t="s">
        <v>198</v>
      </c>
      <c r="D24" s="156" t="s">
        <v>65</v>
      </c>
      <c r="E24" s="157">
        <v>8.58</v>
      </c>
      <c r="F24" s="158">
        <v>130.80000000000001</v>
      </c>
      <c r="G24" s="157">
        <f t="shared" si="2"/>
        <v>161.01</v>
      </c>
      <c r="H24" s="169">
        <f t="shared" ref="H24:H28" si="3">IF(B24="","",TRUNC(ROUND(E24*G24,2),2))</f>
        <v>1381.47</v>
      </c>
    </row>
    <row r="25" spans="1:8" s="5" customFormat="1" ht="38.25" x14ac:dyDescent="0.25">
      <c r="A25" s="170" t="s">
        <v>38</v>
      </c>
      <c r="B25" s="171">
        <v>92269</v>
      </c>
      <c r="C25" s="173" t="s">
        <v>199</v>
      </c>
      <c r="D25" s="156" t="s">
        <v>63</v>
      </c>
      <c r="E25" s="157">
        <v>43.7</v>
      </c>
      <c r="F25" s="158">
        <v>54.89</v>
      </c>
      <c r="G25" s="157">
        <f t="shared" si="2"/>
        <v>67.569999999999993</v>
      </c>
      <c r="H25" s="169">
        <f t="shared" si="3"/>
        <v>2952.81</v>
      </c>
    </row>
    <row r="26" spans="1:8" s="5" customFormat="1" ht="51" x14ac:dyDescent="0.25">
      <c r="A26" s="170" t="s">
        <v>57</v>
      </c>
      <c r="B26" s="171">
        <v>92777</v>
      </c>
      <c r="C26" s="173" t="s">
        <v>200</v>
      </c>
      <c r="D26" s="156" t="s">
        <v>66</v>
      </c>
      <c r="E26" s="157">
        <v>320</v>
      </c>
      <c r="F26" s="158">
        <v>10.17</v>
      </c>
      <c r="G26" s="157">
        <f t="shared" si="2"/>
        <v>12.52</v>
      </c>
      <c r="H26" s="169">
        <f t="shared" si="3"/>
        <v>4006.4</v>
      </c>
    </row>
    <row r="27" spans="1:8" s="5" customFormat="1" ht="51" x14ac:dyDescent="0.25">
      <c r="A27" s="170" t="s">
        <v>154</v>
      </c>
      <c r="B27" s="171">
        <v>92775</v>
      </c>
      <c r="C27" s="173" t="s">
        <v>201</v>
      </c>
      <c r="D27" s="156" t="s">
        <v>66</v>
      </c>
      <c r="E27" s="157">
        <v>110</v>
      </c>
      <c r="F27" s="158">
        <v>11.87</v>
      </c>
      <c r="G27" s="157">
        <f t="shared" si="2"/>
        <v>14.61</v>
      </c>
      <c r="H27" s="169">
        <f t="shared" ref="H27" si="4">IF(B27="","",TRUNC(ROUND(E27*G27,2),2))</f>
        <v>1607.1</v>
      </c>
    </row>
    <row r="28" spans="1:8" s="5" customFormat="1" ht="63.75" x14ac:dyDescent="0.25">
      <c r="A28" s="170" t="s">
        <v>155</v>
      </c>
      <c r="B28" s="155" t="s">
        <v>203</v>
      </c>
      <c r="C28" s="173" t="s">
        <v>202</v>
      </c>
      <c r="D28" s="156" t="s">
        <v>63</v>
      </c>
      <c r="E28" s="157">
        <v>75</v>
      </c>
      <c r="F28" s="158">
        <v>70.69</v>
      </c>
      <c r="G28" s="157">
        <f t="shared" si="2"/>
        <v>87.02</v>
      </c>
      <c r="H28" s="169">
        <f t="shared" si="3"/>
        <v>6526.5</v>
      </c>
    </row>
    <row r="29" spans="1:8" s="5" customFormat="1" ht="26.25" thickBot="1" x14ac:dyDescent="0.3">
      <c r="A29" s="170" t="s">
        <v>156</v>
      </c>
      <c r="B29" s="171">
        <v>93182</v>
      </c>
      <c r="C29" s="147" t="s">
        <v>220</v>
      </c>
      <c r="D29" s="156" t="s">
        <v>64</v>
      </c>
      <c r="E29" s="157">
        <v>26</v>
      </c>
      <c r="F29" s="158">
        <v>19.87</v>
      </c>
      <c r="G29" s="157">
        <f t="shared" si="2"/>
        <v>24.46</v>
      </c>
      <c r="H29" s="172">
        <f>IF(B29="","",TRUNC(ROUND(E29*G29,2),2))</f>
        <v>635.96</v>
      </c>
    </row>
    <row r="30" spans="1:8" s="5" customFormat="1" x14ac:dyDescent="0.25">
      <c r="A30" s="123">
        <v>5</v>
      </c>
      <c r="B30" s="30" t="s">
        <v>47</v>
      </c>
      <c r="C30" s="124" t="s">
        <v>138</v>
      </c>
      <c r="D30" s="125" t="s">
        <v>47</v>
      </c>
      <c r="E30" s="126" t="s">
        <v>47</v>
      </c>
      <c r="F30" s="139" t="s">
        <v>47</v>
      </c>
      <c r="G30" s="140" t="s">
        <v>47</v>
      </c>
      <c r="H30" s="127">
        <f>SUM(H31:H31)</f>
        <v>10127.48</v>
      </c>
    </row>
    <row r="31" spans="1:8" s="5" customFormat="1" ht="89.25" x14ac:dyDescent="0.25">
      <c r="A31" s="170" t="s">
        <v>73</v>
      </c>
      <c r="B31" s="155">
        <v>87477</v>
      </c>
      <c r="C31" s="147" t="s">
        <v>221</v>
      </c>
      <c r="D31" s="156" t="s">
        <v>63</v>
      </c>
      <c r="E31" s="157">
        <v>293.38</v>
      </c>
      <c r="F31" s="158">
        <v>28.04</v>
      </c>
      <c r="G31" s="157">
        <f>IF(B31="","",TRUNC(ROUND(F31*($H$6+1),2),2))</f>
        <v>34.520000000000003</v>
      </c>
      <c r="H31" s="169">
        <f>IF(B31="","",TRUNC(ROUND(E31*G31,2),2))</f>
        <v>10127.48</v>
      </c>
    </row>
    <row r="32" spans="1:8" s="5" customFormat="1" x14ac:dyDescent="0.25">
      <c r="A32" s="141">
        <v>6</v>
      </c>
      <c r="B32" s="33" t="s">
        <v>47</v>
      </c>
      <c r="C32" s="142" t="s">
        <v>11</v>
      </c>
      <c r="D32" s="143" t="s">
        <v>47</v>
      </c>
      <c r="E32" s="143" t="s">
        <v>47</v>
      </c>
      <c r="F32" s="144" t="s">
        <v>47</v>
      </c>
      <c r="G32" s="137" t="s">
        <v>47</v>
      </c>
      <c r="H32" s="145">
        <f>SUM(H33:H35)</f>
        <v>6770.36</v>
      </c>
    </row>
    <row r="33" spans="1:8" s="5" customFormat="1" ht="66" customHeight="1" x14ac:dyDescent="0.25">
      <c r="A33" s="168" t="s">
        <v>24</v>
      </c>
      <c r="B33" s="155">
        <v>92543</v>
      </c>
      <c r="C33" s="147" t="s">
        <v>223</v>
      </c>
      <c r="D33" s="156" t="s">
        <v>63</v>
      </c>
      <c r="E33" s="157">
        <v>75</v>
      </c>
      <c r="F33" s="158">
        <v>14.5</v>
      </c>
      <c r="G33" s="157">
        <f>IF(B33="","",TRUNC(ROUND(F33*($H$6+1),2),2))</f>
        <v>17.850000000000001</v>
      </c>
      <c r="H33" s="169">
        <f>IF(B33="","",TRUNC(ROUND(E33*G33,2),2))</f>
        <v>1338.75</v>
      </c>
    </row>
    <row r="34" spans="1:8" s="5" customFormat="1" ht="63" customHeight="1" x14ac:dyDescent="0.25">
      <c r="A34" s="168" t="s">
        <v>151</v>
      </c>
      <c r="B34" s="155">
        <v>94210</v>
      </c>
      <c r="C34" s="147" t="s">
        <v>224</v>
      </c>
      <c r="D34" s="156" t="s">
        <v>63</v>
      </c>
      <c r="E34" s="157">
        <v>75</v>
      </c>
      <c r="F34" s="158">
        <v>43.47</v>
      </c>
      <c r="G34" s="157">
        <f>IF(B34="","",TRUNC(ROUND(F34*($H$6+1),2),2))</f>
        <v>53.51</v>
      </c>
      <c r="H34" s="169">
        <f>IF(B34="","",TRUNC(ROUND(E34*G34,2),2))</f>
        <v>4013.25</v>
      </c>
    </row>
    <row r="35" spans="1:8" s="5" customFormat="1" ht="43.5" customHeight="1" x14ac:dyDescent="0.25">
      <c r="A35" s="168" t="s">
        <v>173</v>
      </c>
      <c r="B35" s="174">
        <v>94228</v>
      </c>
      <c r="C35" s="147" t="s">
        <v>225</v>
      </c>
      <c r="D35" s="156" t="s">
        <v>64</v>
      </c>
      <c r="E35" s="157">
        <v>22.2</v>
      </c>
      <c r="F35" s="158">
        <v>51.9</v>
      </c>
      <c r="G35" s="157">
        <f>IF(B35="","",TRUNC(ROUND(F35*($H$6+1),2),2))</f>
        <v>63.89</v>
      </c>
      <c r="H35" s="169">
        <f>IF(B35="","",TRUNC(ROUND(E35*G35,2),2))</f>
        <v>1418.36</v>
      </c>
    </row>
    <row r="36" spans="1:8" s="5" customFormat="1" x14ac:dyDescent="0.25">
      <c r="A36" s="141">
        <v>7</v>
      </c>
      <c r="B36" s="33" t="s">
        <v>47</v>
      </c>
      <c r="C36" s="142" t="s">
        <v>9</v>
      </c>
      <c r="D36" s="143" t="s">
        <v>47</v>
      </c>
      <c r="E36" s="143" t="s">
        <v>47</v>
      </c>
      <c r="F36" s="144" t="s">
        <v>47</v>
      </c>
      <c r="G36" s="137" t="s">
        <v>47</v>
      </c>
      <c r="H36" s="145">
        <f>SUM(H37:H51)</f>
        <v>4923.5399999999991</v>
      </c>
    </row>
    <row r="37" spans="1:8" s="5" customFormat="1" ht="25.5" x14ac:dyDescent="0.25">
      <c r="A37" s="168" t="s">
        <v>25</v>
      </c>
      <c r="B37" s="155">
        <v>91936</v>
      </c>
      <c r="C37" s="147" t="s">
        <v>227</v>
      </c>
      <c r="D37" s="156" t="s">
        <v>106</v>
      </c>
      <c r="E37" s="157">
        <v>11</v>
      </c>
      <c r="F37" s="158">
        <v>7.28</v>
      </c>
      <c r="G37" s="157">
        <f t="shared" ref="G37:G45" si="5">IF(B37="","",TRUNC(ROUND(F37*($H$6+1),2),2))</f>
        <v>8.9600000000000009</v>
      </c>
      <c r="H37" s="172">
        <f>E37*G37</f>
        <v>98.56</v>
      </c>
    </row>
    <row r="38" spans="1:8" s="5" customFormat="1" ht="25.5" x14ac:dyDescent="0.25">
      <c r="A38" s="168" t="s">
        <v>26</v>
      </c>
      <c r="B38" s="155">
        <v>91940</v>
      </c>
      <c r="C38" s="147" t="s">
        <v>228</v>
      </c>
      <c r="D38" s="156" t="s">
        <v>106</v>
      </c>
      <c r="E38" s="157">
        <v>19</v>
      </c>
      <c r="F38" s="158">
        <v>8.6999999999999993</v>
      </c>
      <c r="G38" s="157">
        <f t="shared" si="5"/>
        <v>10.71</v>
      </c>
      <c r="H38" s="172">
        <f>E38*G38</f>
        <v>203.49</v>
      </c>
    </row>
    <row r="39" spans="1:8" s="5" customFormat="1" ht="38.25" x14ac:dyDescent="0.25">
      <c r="A39" s="168" t="s">
        <v>27</v>
      </c>
      <c r="B39" s="155">
        <v>91953</v>
      </c>
      <c r="C39" s="147" t="s">
        <v>245</v>
      </c>
      <c r="D39" s="156" t="s">
        <v>106</v>
      </c>
      <c r="E39" s="157">
        <v>7</v>
      </c>
      <c r="F39" s="158">
        <v>15.26</v>
      </c>
      <c r="G39" s="157">
        <f t="shared" si="5"/>
        <v>18.79</v>
      </c>
      <c r="H39" s="172">
        <f>E39*G39</f>
        <v>131.53</v>
      </c>
    </row>
    <row r="40" spans="1:8" s="5" customFormat="1" ht="38.25" x14ac:dyDescent="0.25">
      <c r="A40" s="168" t="s">
        <v>28</v>
      </c>
      <c r="B40" s="155">
        <v>91992</v>
      </c>
      <c r="C40" s="147" t="s">
        <v>246</v>
      </c>
      <c r="D40" s="156" t="s">
        <v>106</v>
      </c>
      <c r="E40" s="157">
        <v>11</v>
      </c>
      <c r="F40" s="158">
        <v>23.71</v>
      </c>
      <c r="G40" s="157">
        <f t="shared" si="5"/>
        <v>29.19</v>
      </c>
      <c r="H40" s="172">
        <f t="shared" ref="H40:H45" si="6">E40*G40</f>
        <v>321.09000000000003</v>
      </c>
    </row>
    <row r="41" spans="1:8" s="5" customFormat="1" ht="38.25" x14ac:dyDescent="0.25">
      <c r="A41" s="168" t="s">
        <v>136</v>
      </c>
      <c r="B41" s="155">
        <v>91993</v>
      </c>
      <c r="C41" s="147" t="s">
        <v>247</v>
      </c>
      <c r="D41" s="156" t="s">
        <v>106</v>
      </c>
      <c r="E41" s="157">
        <v>1</v>
      </c>
      <c r="F41" s="158">
        <v>25.01</v>
      </c>
      <c r="G41" s="157">
        <f t="shared" si="5"/>
        <v>30.79</v>
      </c>
      <c r="H41" s="172">
        <f t="shared" ref="H41" si="7">E41*G41</f>
        <v>30.79</v>
      </c>
    </row>
    <row r="42" spans="1:8" s="5" customFormat="1" ht="38.25" x14ac:dyDescent="0.25">
      <c r="A42" s="168" t="s">
        <v>157</v>
      </c>
      <c r="B42" s="155" t="s">
        <v>67</v>
      </c>
      <c r="C42" s="147" t="s">
        <v>68</v>
      </c>
      <c r="D42" s="156" t="s">
        <v>106</v>
      </c>
      <c r="E42" s="157">
        <v>5</v>
      </c>
      <c r="F42" s="158">
        <v>11.63</v>
      </c>
      <c r="G42" s="157">
        <f t="shared" si="5"/>
        <v>14.32</v>
      </c>
      <c r="H42" s="172">
        <f t="shared" si="6"/>
        <v>71.599999999999994</v>
      </c>
    </row>
    <row r="43" spans="1:8" s="5" customFormat="1" ht="51" x14ac:dyDescent="0.25">
      <c r="A43" s="168" t="s">
        <v>158</v>
      </c>
      <c r="B43" s="155">
        <v>91863</v>
      </c>
      <c r="C43" s="147" t="s">
        <v>242</v>
      </c>
      <c r="D43" s="156" t="s">
        <v>64</v>
      </c>
      <c r="E43" s="157">
        <v>90</v>
      </c>
      <c r="F43" s="158">
        <v>6</v>
      </c>
      <c r="G43" s="157">
        <f t="shared" si="5"/>
        <v>7.39</v>
      </c>
      <c r="H43" s="172">
        <f t="shared" si="6"/>
        <v>665.1</v>
      </c>
    </row>
    <row r="44" spans="1:8" s="5" customFormat="1" ht="38.25" x14ac:dyDescent="0.25">
      <c r="A44" s="168" t="s">
        <v>159</v>
      </c>
      <c r="B44" s="155">
        <v>91864</v>
      </c>
      <c r="C44" s="147" t="s">
        <v>243</v>
      </c>
      <c r="D44" s="156" t="s">
        <v>64</v>
      </c>
      <c r="E44" s="157">
        <v>15</v>
      </c>
      <c r="F44" s="158">
        <v>7.69</v>
      </c>
      <c r="G44" s="157">
        <f t="shared" ref="G44" si="8">IF(B44="","",TRUNC(ROUND(F44*($H$6+1),2),2))</f>
        <v>9.4700000000000006</v>
      </c>
      <c r="H44" s="172">
        <f t="shared" ref="H44" si="9">E44*G44</f>
        <v>142.05000000000001</v>
      </c>
    </row>
    <row r="45" spans="1:8" s="5" customFormat="1" ht="38.25" x14ac:dyDescent="0.25">
      <c r="A45" s="168" t="s">
        <v>234</v>
      </c>
      <c r="B45" s="155">
        <v>91926</v>
      </c>
      <c r="C45" s="147" t="s">
        <v>231</v>
      </c>
      <c r="D45" s="156" t="s">
        <v>64</v>
      </c>
      <c r="E45" s="157">
        <v>390</v>
      </c>
      <c r="F45" s="158">
        <v>2.72</v>
      </c>
      <c r="G45" s="157">
        <f t="shared" si="5"/>
        <v>3.35</v>
      </c>
      <c r="H45" s="172">
        <f t="shared" si="6"/>
        <v>1306.5</v>
      </c>
    </row>
    <row r="46" spans="1:8" s="5" customFormat="1" ht="38.25" x14ac:dyDescent="0.25">
      <c r="A46" s="168" t="s">
        <v>160</v>
      </c>
      <c r="B46" s="155">
        <v>91928</v>
      </c>
      <c r="C46" s="147" t="s">
        <v>232</v>
      </c>
      <c r="D46" s="156" t="s">
        <v>64</v>
      </c>
      <c r="E46" s="157">
        <v>90</v>
      </c>
      <c r="F46" s="158">
        <v>3.88</v>
      </c>
      <c r="G46" s="157">
        <f t="shared" ref="G46:G47" si="10">IF(B46="","",TRUNC(ROUND(F46*($H$6+1),2),2))</f>
        <v>4.78</v>
      </c>
      <c r="H46" s="172">
        <f t="shared" ref="H46:H51" si="11">E46*G46</f>
        <v>430.20000000000005</v>
      </c>
    </row>
    <row r="47" spans="1:8" s="5" customFormat="1" ht="38.25" x14ac:dyDescent="0.25">
      <c r="A47" s="168" t="s">
        <v>229</v>
      </c>
      <c r="B47" s="155">
        <v>91930</v>
      </c>
      <c r="C47" s="147" t="s">
        <v>233</v>
      </c>
      <c r="D47" s="156" t="s">
        <v>64</v>
      </c>
      <c r="E47" s="157">
        <v>30</v>
      </c>
      <c r="F47" s="158">
        <v>4.6100000000000003</v>
      </c>
      <c r="G47" s="157">
        <f t="shared" si="10"/>
        <v>5.67</v>
      </c>
      <c r="H47" s="172">
        <f t="shared" si="11"/>
        <v>170.1</v>
      </c>
    </row>
    <row r="48" spans="1:8" s="5" customFormat="1" ht="51" x14ac:dyDescent="0.25">
      <c r="A48" s="168" t="s">
        <v>230</v>
      </c>
      <c r="B48" s="155" t="s">
        <v>239</v>
      </c>
      <c r="C48" s="147" t="s">
        <v>238</v>
      </c>
      <c r="D48" s="156" t="s">
        <v>106</v>
      </c>
      <c r="E48" s="157">
        <v>3</v>
      </c>
      <c r="F48" s="158">
        <v>53.9</v>
      </c>
      <c r="G48" s="157">
        <f t="shared" ref="G48:G49" si="12">IF(B48="","",TRUNC(ROUND(F48*($H$6+1),2),2))</f>
        <v>66.349999999999994</v>
      </c>
      <c r="H48" s="172">
        <f t="shared" ref="H48:H49" si="13">E48*G48</f>
        <v>199.04999999999998</v>
      </c>
    </row>
    <row r="49" spans="1:8" s="5" customFormat="1" ht="51" x14ac:dyDescent="0.25">
      <c r="A49" s="168" t="s">
        <v>235</v>
      </c>
      <c r="B49" s="155" t="s">
        <v>240</v>
      </c>
      <c r="C49" s="147" t="s">
        <v>241</v>
      </c>
      <c r="D49" s="156" t="s">
        <v>106</v>
      </c>
      <c r="E49" s="157">
        <v>3</v>
      </c>
      <c r="F49" s="158">
        <v>74.23</v>
      </c>
      <c r="G49" s="157">
        <f t="shared" si="12"/>
        <v>91.38</v>
      </c>
      <c r="H49" s="172">
        <f t="shared" si="13"/>
        <v>274.14</v>
      </c>
    </row>
    <row r="50" spans="1:8" s="5" customFormat="1" ht="51" x14ac:dyDescent="0.25">
      <c r="A50" s="168" t="s">
        <v>236</v>
      </c>
      <c r="B50" s="155" t="s">
        <v>69</v>
      </c>
      <c r="C50" s="147" t="s">
        <v>70</v>
      </c>
      <c r="D50" s="156" t="s">
        <v>106</v>
      </c>
      <c r="E50" s="157">
        <v>5</v>
      </c>
      <c r="F50" s="158">
        <v>94.87</v>
      </c>
      <c r="G50" s="157">
        <f t="shared" ref="G50:G51" si="14">IF(B50="","",TRUNC(ROUND(F50*($H$6+1),2),2))</f>
        <v>116.78</v>
      </c>
      <c r="H50" s="172">
        <f t="shared" si="11"/>
        <v>583.9</v>
      </c>
    </row>
    <row r="51" spans="1:8" s="5" customFormat="1" ht="63.75" x14ac:dyDescent="0.25">
      <c r="A51" s="168" t="s">
        <v>237</v>
      </c>
      <c r="B51" s="155">
        <v>83463</v>
      </c>
      <c r="C51" s="147" t="s">
        <v>244</v>
      </c>
      <c r="D51" s="156" t="s">
        <v>106</v>
      </c>
      <c r="E51" s="157">
        <v>1</v>
      </c>
      <c r="F51" s="158">
        <v>240</v>
      </c>
      <c r="G51" s="157">
        <f t="shared" si="14"/>
        <v>295.44</v>
      </c>
      <c r="H51" s="172">
        <f t="shared" si="11"/>
        <v>295.44</v>
      </c>
    </row>
    <row r="52" spans="1:8" s="5" customFormat="1" x14ac:dyDescent="0.25">
      <c r="A52" s="141">
        <v>8</v>
      </c>
      <c r="B52" s="34" t="s">
        <v>47</v>
      </c>
      <c r="C52" s="142" t="s">
        <v>10</v>
      </c>
      <c r="D52" s="143" t="s">
        <v>47</v>
      </c>
      <c r="E52" s="143" t="s">
        <v>47</v>
      </c>
      <c r="F52" s="144" t="s">
        <v>47</v>
      </c>
      <c r="G52" s="137" t="s">
        <v>47</v>
      </c>
      <c r="H52" s="145">
        <f>SUM(H53:H76)</f>
        <v>6492.4000000000015</v>
      </c>
    </row>
    <row r="53" spans="1:8" s="5" customFormat="1" ht="25.5" x14ac:dyDescent="0.25">
      <c r="A53" s="146" t="s">
        <v>29</v>
      </c>
      <c r="B53" s="31">
        <v>72289</v>
      </c>
      <c r="C53" s="128" t="s">
        <v>248</v>
      </c>
      <c r="D53" s="129" t="s">
        <v>106</v>
      </c>
      <c r="E53" s="130">
        <v>5</v>
      </c>
      <c r="F53" s="131">
        <v>294.95</v>
      </c>
      <c r="G53" s="130">
        <f t="shared" ref="G53:G71" si="15">IF(B53="","",TRUNC(ROUND(F53*($H$6+1),2),2))</f>
        <v>363.08</v>
      </c>
      <c r="H53" s="132">
        <f t="shared" ref="H53:H71" si="16">IF(B53="","",TRUNC(ROUND(E53*G53,2),2))</f>
        <v>1815.4</v>
      </c>
    </row>
    <row r="54" spans="1:8" s="5" customFormat="1" ht="63.75" x14ac:dyDescent="0.25">
      <c r="A54" s="146" t="s">
        <v>30</v>
      </c>
      <c r="B54" s="31">
        <v>89707</v>
      </c>
      <c r="C54" s="128" t="s">
        <v>249</v>
      </c>
      <c r="D54" s="129" t="s">
        <v>106</v>
      </c>
      <c r="E54" s="130">
        <v>1</v>
      </c>
      <c r="F54" s="131">
        <v>19.47</v>
      </c>
      <c r="G54" s="130">
        <f t="shared" si="15"/>
        <v>23.97</v>
      </c>
      <c r="H54" s="132">
        <f t="shared" si="16"/>
        <v>23.97</v>
      </c>
    </row>
    <row r="55" spans="1:8" s="5" customFormat="1" ht="51" x14ac:dyDescent="0.25">
      <c r="A55" s="146" t="s">
        <v>31</v>
      </c>
      <c r="B55" s="31">
        <v>89709</v>
      </c>
      <c r="C55" s="128" t="s">
        <v>250</v>
      </c>
      <c r="D55" s="129" t="s">
        <v>106</v>
      </c>
      <c r="E55" s="130">
        <v>3</v>
      </c>
      <c r="F55" s="131">
        <v>7.48</v>
      </c>
      <c r="G55" s="130">
        <f t="shared" si="15"/>
        <v>9.2100000000000009</v>
      </c>
      <c r="H55" s="132">
        <f t="shared" si="16"/>
        <v>27.63</v>
      </c>
    </row>
    <row r="56" spans="1:8" s="5" customFormat="1" ht="25.5" x14ac:dyDescent="0.25">
      <c r="A56" s="146" t="s">
        <v>74</v>
      </c>
      <c r="B56" s="31">
        <v>86883</v>
      </c>
      <c r="C56" s="128" t="s">
        <v>251</v>
      </c>
      <c r="D56" s="129" t="s">
        <v>106</v>
      </c>
      <c r="E56" s="130">
        <v>2</v>
      </c>
      <c r="F56" s="131">
        <v>7.78</v>
      </c>
      <c r="G56" s="130">
        <f t="shared" si="15"/>
        <v>9.58</v>
      </c>
      <c r="H56" s="132">
        <f t="shared" si="16"/>
        <v>19.16</v>
      </c>
    </row>
    <row r="57" spans="1:8" s="5" customFormat="1" ht="38.25" x14ac:dyDescent="0.25">
      <c r="A57" s="146" t="s">
        <v>75</v>
      </c>
      <c r="B57" s="31">
        <v>86878</v>
      </c>
      <c r="C57" s="128" t="s">
        <v>252</v>
      </c>
      <c r="D57" s="129" t="s">
        <v>106</v>
      </c>
      <c r="E57" s="130">
        <v>2</v>
      </c>
      <c r="F57" s="131">
        <v>32.96</v>
      </c>
      <c r="G57" s="130">
        <f t="shared" si="15"/>
        <v>40.57</v>
      </c>
      <c r="H57" s="132">
        <f t="shared" si="16"/>
        <v>81.14</v>
      </c>
    </row>
    <row r="58" spans="1:8" s="5" customFormat="1" ht="51" x14ac:dyDescent="0.25">
      <c r="A58" s="146" t="s">
        <v>76</v>
      </c>
      <c r="B58" s="31">
        <v>89732</v>
      </c>
      <c r="C58" s="128" t="s">
        <v>253</v>
      </c>
      <c r="D58" s="129" t="s">
        <v>106</v>
      </c>
      <c r="E58" s="130">
        <v>4</v>
      </c>
      <c r="F58" s="131">
        <v>7.08</v>
      </c>
      <c r="G58" s="130">
        <f t="shared" si="15"/>
        <v>8.7200000000000006</v>
      </c>
      <c r="H58" s="132">
        <f t="shared" si="16"/>
        <v>34.880000000000003</v>
      </c>
    </row>
    <row r="59" spans="1:8" s="5" customFormat="1" ht="51" x14ac:dyDescent="0.25">
      <c r="A59" s="146" t="s">
        <v>39</v>
      </c>
      <c r="B59" s="31">
        <v>89731</v>
      </c>
      <c r="C59" s="128" t="s">
        <v>254</v>
      </c>
      <c r="D59" s="129" t="s">
        <v>106</v>
      </c>
      <c r="E59" s="130">
        <v>4</v>
      </c>
      <c r="F59" s="131">
        <v>6.57</v>
      </c>
      <c r="G59" s="130">
        <f t="shared" si="15"/>
        <v>8.09</v>
      </c>
      <c r="H59" s="132">
        <f t="shared" si="16"/>
        <v>32.36</v>
      </c>
    </row>
    <row r="60" spans="1:8" s="5" customFormat="1" ht="51" x14ac:dyDescent="0.25">
      <c r="A60" s="146" t="s">
        <v>77</v>
      </c>
      <c r="B60" s="31">
        <v>89744</v>
      </c>
      <c r="C60" s="128" t="s">
        <v>255</v>
      </c>
      <c r="D60" s="129" t="s">
        <v>106</v>
      </c>
      <c r="E60" s="130">
        <v>5</v>
      </c>
      <c r="F60" s="131">
        <v>15.04</v>
      </c>
      <c r="G60" s="130">
        <f t="shared" si="15"/>
        <v>18.510000000000002</v>
      </c>
      <c r="H60" s="132">
        <f t="shared" si="16"/>
        <v>92.55</v>
      </c>
    </row>
    <row r="61" spans="1:8" s="5" customFormat="1" ht="63.75" x14ac:dyDescent="0.25">
      <c r="A61" s="146" t="s">
        <v>40</v>
      </c>
      <c r="B61" s="31">
        <v>89785</v>
      </c>
      <c r="C61" s="128" t="s">
        <v>256</v>
      </c>
      <c r="D61" s="129" t="s">
        <v>106</v>
      </c>
      <c r="E61" s="130">
        <v>2</v>
      </c>
      <c r="F61" s="131">
        <v>12.73</v>
      </c>
      <c r="G61" s="130">
        <f t="shared" si="15"/>
        <v>15.67</v>
      </c>
      <c r="H61" s="132">
        <f t="shared" si="16"/>
        <v>31.34</v>
      </c>
    </row>
    <row r="62" spans="1:8" s="5" customFormat="1" ht="51" x14ac:dyDescent="0.25">
      <c r="A62" s="146" t="s">
        <v>78</v>
      </c>
      <c r="B62" s="31">
        <v>89712</v>
      </c>
      <c r="C62" s="128" t="s">
        <v>257</v>
      </c>
      <c r="D62" s="129" t="s">
        <v>64</v>
      </c>
      <c r="E62" s="130">
        <v>20</v>
      </c>
      <c r="F62" s="131">
        <v>17.52</v>
      </c>
      <c r="G62" s="130">
        <f t="shared" si="15"/>
        <v>21.57</v>
      </c>
      <c r="H62" s="132">
        <f t="shared" si="16"/>
        <v>431.4</v>
      </c>
    </row>
    <row r="63" spans="1:8" s="5" customFormat="1" ht="51" x14ac:dyDescent="0.25">
      <c r="A63" s="146" t="s">
        <v>41</v>
      </c>
      <c r="B63" s="31">
        <v>89714</v>
      </c>
      <c r="C63" s="128" t="s">
        <v>258</v>
      </c>
      <c r="D63" s="129" t="s">
        <v>64</v>
      </c>
      <c r="E63" s="130">
        <v>28</v>
      </c>
      <c r="F63" s="131">
        <v>33.29</v>
      </c>
      <c r="G63" s="130">
        <f t="shared" si="15"/>
        <v>40.98</v>
      </c>
      <c r="H63" s="132">
        <f t="shared" si="16"/>
        <v>1147.44</v>
      </c>
    </row>
    <row r="64" spans="1:8" s="5" customFormat="1" ht="38.25" x14ac:dyDescent="0.25">
      <c r="A64" s="146" t="s">
        <v>165</v>
      </c>
      <c r="B64" s="31">
        <v>89356</v>
      </c>
      <c r="C64" s="128" t="s">
        <v>260</v>
      </c>
      <c r="D64" s="129" t="s">
        <v>64</v>
      </c>
      <c r="E64" s="130">
        <v>20</v>
      </c>
      <c r="F64" s="131">
        <v>13.59</v>
      </c>
      <c r="G64" s="130">
        <f t="shared" si="15"/>
        <v>16.73</v>
      </c>
      <c r="H64" s="132">
        <f t="shared" si="16"/>
        <v>334.6</v>
      </c>
    </row>
    <row r="65" spans="1:8" s="5" customFormat="1" ht="25.5" x14ac:dyDescent="0.25">
      <c r="A65" s="146" t="s">
        <v>166</v>
      </c>
      <c r="B65" s="31">
        <v>89449</v>
      </c>
      <c r="C65" s="128" t="s">
        <v>261</v>
      </c>
      <c r="D65" s="129" t="s">
        <v>64</v>
      </c>
      <c r="E65" s="130">
        <v>12</v>
      </c>
      <c r="F65" s="131">
        <v>11.76</v>
      </c>
      <c r="G65" s="130">
        <f t="shared" si="15"/>
        <v>14.48</v>
      </c>
      <c r="H65" s="132">
        <f t="shared" si="16"/>
        <v>173.76</v>
      </c>
    </row>
    <row r="66" spans="1:8" s="5" customFormat="1" ht="38.25" x14ac:dyDescent="0.25">
      <c r="A66" s="146" t="s">
        <v>167</v>
      </c>
      <c r="B66" s="31">
        <v>89362</v>
      </c>
      <c r="C66" s="128" t="s">
        <v>262</v>
      </c>
      <c r="D66" s="129" t="s">
        <v>106</v>
      </c>
      <c r="E66" s="130">
        <v>2</v>
      </c>
      <c r="F66" s="131">
        <v>5.42</v>
      </c>
      <c r="G66" s="130">
        <f t="shared" si="15"/>
        <v>6.67</v>
      </c>
      <c r="H66" s="132">
        <f t="shared" si="16"/>
        <v>13.34</v>
      </c>
    </row>
    <row r="67" spans="1:8" s="5" customFormat="1" ht="38.25" x14ac:dyDescent="0.25">
      <c r="A67" s="146" t="s">
        <v>168</v>
      </c>
      <c r="B67" s="31">
        <v>89501</v>
      </c>
      <c r="C67" s="128" t="s">
        <v>266</v>
      </c>
      <c r="D67" s="129" t="s">
        <v>106</v>
      </c>
      <c r="E67" s="130">
        <v>3</v>
      </c>
      <c r="F67" s="131">
        <v>8.33</v>
      </c>
      <c r="G67" s="130">
        <f t="shared" si="15"/>
        <v>10.25</v>
      </c>
      <c r="H67" s="132">
        <f t="shared" si="16"/>
        <v>30.75</v>
      </c>
    </row>
    <row r="68" spans="1:8" s="5" customFormat="1" ht="38.25" x14ac:dyDescent="0.25">
      <c r="A68" s="146" t="s">
        <v>169</v>
      </c>
      <c r="B68" s="31">
        <v>89395</v>
      </c>
      <c r="C68" s="128" t="s">
        <v>263</v>
      </c>
      <c r="D68" s="129" t="s">
        <v>106</v>
      </c>
      <c r="E68" s="130">
        <v>1</v>
      </c>
      <c r="F68" s="131">
        <v>7.52</v>
      </c>
      <c r="G68" s="130">
        <f t="shared" si="15"/>
        <v>9.26</v>
      </c>
      <c r="H68" s="132">
        <f t="shared" si="16"/>
        <v>9.26</v>
      </c>
    </row>
    <row r="69" spans="1:8" s="5" customFormat="1" ht="38.25" x14ac:dyDescent="0.25">
      <c r="A69" s="146" t="s">
        <v>170</v>
      </c>
      <c r="B69" s="31">
        <v>89625</v>
      </c>
      <c r="C69" s="128" t="s">
        <v>264</v>
      </c>
      <c r="D69" s="129" t="s">
        <v>106</v>
      </c>
      <c r="E69" s="130">
        <v>1</v>
      </c>
      <c r="F69" s="131">
        <v>12.8</v>
      </c>
      <c r="G69" s="130">
        <f t="shared" si="15"/>
        <v>15.76</v>
      </c>
      <c r="H69" s="132">
        <f t="shared" si="16"/>
        <v>15.76</v>
      </c>
    </row>
    <row r="70" spans="1:8" s="5" customFormat="1" ht="63.75" x14ac:dyDescent="0.25">
      <c r="A70" s="146" t="s">
        <v>171</v>
      </c>
      <c r="B70" s="31">
        <v>90373</v>
      </c>
      <c r="C70" s="128" t="s">
        <v>265</v>
      </c>
      <c r="D70" s="129" t="s">
        <v>106</v>
      </c>
      <c r="E70" s="130">
        <v>2</v>
      </c>
      <c r="F70" s="131">
        <v>9.07</v>
      </c>
      <c r="G70" s="130">
        <f t="shared" si="15"/>
        <v>11.17</v>
      </c>
      <c r="H70" s="132">
        <f t="shared" si="16"/>
        <v>22.34</v>
      </c>
    </row>
    <row r="71" spans="1:8" s="5" customFormat="1" ht="63.75" x14ac:dyDescent="0.25">
      <c r="A71" s="146" t="s">
        <v>172</v>
      </c>
      <c r="B71" s="31">
        <v>94497</v>
      </c>
      <c r="C71" s="147" t="s">
        <v>267</v>
      </c>
      <c r="D71" s="129" t="s">
        <v>106</v>
      </c>
      <c r="E71" s="130">
        <v>1</v>
      </c>
      <c r="F71" s="131">
        <v>88.24</v>
      </c>
      <c r="G71" s="130">
        <f t="shared" si="15"/>
        <v>108.62</v>
      </c>
      <c r="H71" s="132">
        <f t="shared" si="16"/>
        <v>108.62</v>
      </c>
    </row>
    <row r="72" spans="1:8" s="5" customFormat="1" ht="38.25" x14ac:dyDescent="0.25">
      <c r="A72" s="146" t="s">
        <v>174</v>
      </c>
      <c r="B72" s="31">
        <v>89353</v>
      </c>
      <c r="C72" s="147" t="s">
        <v>268</v>
      </c>
      <c r="D72" s="129" t="s">
        <v>106</v>
      </c>
      <c r="E72" s="130">
        <v>2</v>
      </c>
      <c r="F72" s="131">
        <v>29.92</v>
      </c>
      <c r="G72" s="130">
        <f t="shared" ref="G72:G76" si="17">IF(B72="","",TRUNC(ROUND(F72*($H$6+1),2),2))</f>
        <v>36.83</v>
      </c>
      <c r="H72" s="132">
        <f t="shared" ref="H72:H76" si="18">IF(B72="","",TRUNC(ROUND(E72*G72,2),2))</f>
        <v>73.66</v>
      </c>
    </row>
    <row r="73" spans="1:8" s="5" customFormat="1" ht="38.25" x14ac:dyDescent="0.25">
      <c r="A73" s="146" t="s">
        <v>175</v>
      </c>
      <c r="B73" s="31">
        <v>86909</v>
      </c>
      <c r="C73" s="147" t="s">
        <v>269</v>
      </c>
      <c r="D73" s="129" t="s">
        <v>106</v>
      </c>
      <c r="E73" s="130">
        <v>2</v>
      </c>
      <c r="F73" s="131">
        <v>69.739999999999995</v>
      </c>
      <c r="G73" s="130">
        <f t="shared" si="17"/>
        <v>85.85</v>
      </c>
      <c r="H73" s="132">
        <f t="shared" si="18"/>
        <v>171.7</v>
      </c>
    </row>
    <row r="74" spans="1:8" s="5" customFormat="1" ht="51" x14ac:dyDescent="0.25">
      <c r="A74" s="146" t="s">
        <v>176</v>
      </c>
      <c r="B74" s="31">
        <v>86931</v>
      </c>
      <c r="C74" s="147" t="s">
        <v>270</v>
      </c>
      <c r="D74" s="129" t="s">
        <v>106</v>
      </c>
      <c r="E74" s="130">
        <v>1</v>
      </c>
      <c r="F74" s="131">
        <v>358.9</v>
      </c>
      <c r="G74" s="130">
        <f t="shared" si="17"/>
        <v>441.81</v>
      </c>
      <c r="H74" s="132">
        <f t="shared" si="18"/>
        <v>441.81</v>
      </c>
    </row>
    <row r="75" spans="1:8" s="5" customFormat="1" ht="89.25" x14ac:dyDescent="0.25">
      <c r="A75" s="146" t="s">
        <v>177</v>
      </c>
      <c r="B75" s="31">
        <v>93396</v>
      </c>
      <c r="C75" s="147" t="s">
        <v>271</v>
      </c>
      <c r="D75" s="129" t="s">
        <v>106</v>
      </c>
      <c r="E75" s="130">
        <v>1</v>
      </c>
      <c r="F75" s="131">
        <v>414.94</v>
      </c>
      <c r="G75" s="130">
        <f t="shared" si="17"/>
        <v>510.79</v>
      </c>
      <c r="H75" s="132">
        <f t="shared" si="18"/>
        <v>510.79</v>
      </c>
    </row>
    <row r="76" spans="1:8" s="5" customFormat="1" ht="102" x14ac:dyDescent="0.25">
      <c r="A76" s="146" t="s">
        <v>259</v>
      </c>
      <c r="B76" s="31">
        <v>93441</v>
      </c>
      <c r="C76" s="147" t="s">
        <v>272</v>
      </c>
      <c r="D76" s="129" t="s">
        <v>106</v>
      </c>
      <c r="E76" s="130">
        <v>1</v>
      </c>
      <c r="F76" s="131">
        <v>689.47</v>
      </c>
      <c r="G76" s="130">
        <f t="shared" si="17"/>
        <v>848.74</v>
      </c>
      <c r="H76" s="132">
        <f t="shared" si="18"/>
        <v>848.74</v>
      </c>
    </row>
    <row r="77" spans="1:8" s="5" customFormat="1" ht="18.75" customHeight="1" x14ac:dyDescent="0.25">
      <c r="A77" s="141">
        <v>9</v>
      </c>
      <c r="B77" s="33" t="s">
        <v>47</v>
      </c>
      <c r="C77" s="142" t="s">
        <v>137</v>
      </c>
      <c r="D77" s="143" t="s">
        <v>47</v>
      </c>
      <c r="E77" s="143" t="s">
        <v>47</v>
      </c>
      <c r="F77" s="144" t="s">
        <v>47</v>
      </c>
      <c r="G77" s="137" t="s">
        <v>47</v>
      </c>
      <c r="H77" s="145">
        <f>SUM(H78:H83)</f>
        <v>24647.422400000003</v>
      </c>
    </row>
    <row r="78" spans="1:8" s="5" customFormat="1" ht="51" x14ac:dyDescent="0.25">
      <c r="A78" s="146" t="s">
        <v>32</v>
      </c>
      <c r="B78" s="31">
        <v>87879</v>
      </c>
      <c r="C78" s="128" t="s">
        <v>273</v>
      </c>
      <c r="D78" s="129" t="s">
        <v>63</v>
      </c>
      <c r="E78" s="130">
        <v>567.79999999999995</v>
      </c>
      <c r="F78" s="131">
        <v>2.39</v>
      </c>
      <c r="G78" s="130">
        <f t="shared" ref="G78:G83" si="19">IF(B78="","",TRUNC(ROUND(F78*($H$6+1),2),2))</f>
        <v>2.94</v>
      </c>
      <c r="H78" s="132">
        <f>E78*G78</f>
        <v>1669.3319999999999</v>
      </c>
    </row>
    <row r="79" spans="1:8" s="5" customFormat="1" ht="76.5" x14ac:dyDescent="0.25">
      <c r="A79" s="146" t="s">
        <v>33</v>
      </c>
      <c r="B79" s="31">
        <v>87532</v>
      </c>
      <c r="C79" s="128" t="s">
        <v>279</v>
      </c>
      <c r="D79" s="129" t="s">
        <v>63</v>
      </c>
      <c r="E79" s="130">
        <v>41.96</v>
      </c>
      <c r="F79" s="131">
        <v>22.72</v>
      </c>
      <c r="G79" s="130">
        <f t="shared" si="19"/>
        <v>27.97</v>
      </c>
      <c r="H79" s="132">
        <f t="shared" ref="H79:H83" si="20">E79*G79</f>
        <v>1173.6212</v>
      </c>
    </row>
    <row r="80" spans="1:8" s="5" customFormat="1" ht="76.5" x14ac:dyDescent="0.25">
      <c r="A80" s="146" t="s">
        <v>42</v>
      </c>
      <c r="B80" s="31">
        <v>87529</v>
      </c>
      <c r="C80" s="128" t="s">
        <v>280</v>
      </c>
      <c r="D80" s="129" t="s">
        <v>63</v>
      </c>
      <c r="E80" s="130">
        <v>522.84</v>
      </c>
      <c r="F80" s="131">
        <v>20.87</v>
      </c>
      <c r="G80" s="130">
        <f t="shared" si="19"/>
        <v>25.69</v>
      </c>
      <c r="H80" s="132">
        <f t="shared" si="20"/>
        <v>13431.759600000001</v>
      </c>
    </row>
    <row r="81" spans="1:16" s="5" customFormat="1" ht="63.75" x14ac:dyDescent="0.25">
      <c r="A81" s="146" t="s">
        <v>146</v>
      </c>
      <c r="B81" s="31">
        <v>87735</v>
      </c>
      <c r="C81" s="128" t="s">
        <v>141</v>
      </c>
      <c r="D81" s="129" t="s">
        <v>63</v>
      </c>
      <c r="E81" s="130">
        <v>75</v>
      </c>
      <c r="F81" s="131">
        <v>27.4</v>
      </c>
      <c r="G81" s="130">
        <f t="shared" si="19"/>
        <v>33.729999999999997</v>
      </c>
      <c r="H81" s="132">
        <f t="shared" si="20"/>
        <v>2529.7499999999995</v>
      </c>
    </row>
    <row r="82" spans="1:16" s="5" customFormat="1" ht="38.25" x14ac:dyDescent="0.25">
      <c r="A82" s="146" t="s">
        <v>43</v>
      </c>
      <c r="B82" s="31">
        <v>87246</v>
      </c>
      <c r="C82" s="147" t="s">
        <v>142</v>
      </c>
      <c r="D82" s="129" t="s">
        <v>63</v>
      </c>
      <c r="E82" s="130">
        <v>75</v>
      </c>
      <c r="F82" s="131">
        <v>38.17</v>
      </c>
      <c r="G82" s="130">
        <f t="shared" si="19"/>
        <v>46.99</v>
      </c>
      <c r="H82" s="132">
        <f t="shared" si="20"/>
        <v>3524.25</v>
      </c>
    </row>
    <row r="83" spans="1:16" s="5" customFormat="1" ht="51" customHeight="1" x14ac:dyDescent="0.25">
      <c r="A83" s="146" t="s">
        <v>44</v>
      </c>
      <c r="B83" s="31">
        <v>87265</v>
      </c>
      <c r="C83" s="128" t="s">
        <v>281</v>
      </c>
      <c r="D83" s="129" t="s">
        <v>63</v>
      </c>
      <c r="E83" s="130">
        <v>41.96</v>
      </c>
      <c r="F83" s="131">
        <v>44.89</v>
      </c>
      <c r="G83" s="130">
        <f t="shared" si="19"/>
        <v>55.26</v>
      </c>
      <c r="H83" s="132">
        <f t="shared" si="20"/>
        <v>2318.7096000000001</v>
      </c>
    </row>
    <row r="84" spans="1:16" s="5" customFormat="1" ht="18.75" customHeight="1" x14ac:dyDescent="0.25">
      <c r="A84" s="141">
        <v>10</v>
      </c>
      <c r="B84" s="33" t="s">
        <v>47</v>
      </c>
      <c r="C84" s="142" t="s">
        <v>12</v>
      </c>
      <c r="D84" s="143" t="s">
        <v>47</v>
      </c>
      <c r="E84" s="143" t="s">
        <v>47</v>
      </c>
      <c r="F84" s="144" t="s">
        <v>47</v>
      </c>
      <c r="G84" s="137" t="s">
        <v>47</v>
      </c>
      <c r="H84" s="145">
        <f>SUM(H85:H87)</f>
        <v>9679.69</v>
      </c>
    </row>
    <row r="85" spans="1:16" s="5" customFormat="1" ht="52.5" customHeight="1" x14ac:dyDescent="0.25">
      <c r="A85" s="146" t="s">
        <v>79</v>
      </c>
      <c r="B85" s="31">
        <v>91297</v>
      </c>
      <c r="C85" s="128" t="s">
        <v>282</v>
      </c>
      <c r="D85" s="129" t="s">
        <v>106</v>
      </c>
      <c r="E85" s="130">
        <v>3</v>
      </c>
      <c r="F85" s="131">
        <v>312.68</v>
      </c>
      <c r="G85" s="130">
        <f>IF(B85="","",TRUNC(ROUND(F85*($H$6+1),2),2))</f>
        <v>384.91</v>
      </c>
      <c r="H85" s="132">
        <f t="shared" ref="H85:H87" si="21">IF(B85="","",TRUNC(ROUND(E85*G85,2),2))</f>
        <v>1154.73</v>
      </c>
    </row>
    <row r="86" spans="1:16" s="5" customFormat="1" ht="52.5" customHeight="1" x14ac:dyDescent="0.25">
      <c r="A86" s="146" t="s">
        <v>147</v>
      </c>
      <c r="B86" s="31">
        <v>91296</v>
      </c>
      <c r="C86" s="128" t="s">
        <v>283</v>
      </c>
      <c r="D86" s="129" t="s">
        <v>106</v>
      </c>
      <c r="E86" s="130">
        <v>1</v>
      </c>
      <c r="F86" s="131">
        <v>275.20999999999998</v>
      </c>
      <c r="G86" s="130">
        <f>IF(B86="","",TRUNC(ROUND(F86*($H$6+1),2),2))</f>
        <v>338.78</v>
      </c>
      <c r="H86" s="132">
        <f t="shared" ref="H86" si="22">IF(B86="","",TRUNC(ROUND(E86*G86,2),2))</f>
        <v>338.78</v>
      </c>
    </row>
    <row r="87" spans="1:16" s="5" customFormat="1" ht="25.5" x14ac:dyDescent="0.25">
      <c r="A87" s="146" t="s">
        <v>147</v>
      </c>
      <c r="B87" s="31">
        <v>84845</v>
      </c>
      <c r="C87" s="147" t="s">
        <v>284</v>
      </c>
      <c r="D87" s="129" t="s">
        <v>63</v>
      </c>
      <c r="E87" s="130">
        <v>17.16</v>
      </c>
      <c r="F87" s="131">
        <v>387.53</v>
      </c>
      <c r="G87" s="130">
        <f>IF(B87="","",TRUNC(ROUND(F87*($H$6+1),2),2))</f>
        <v>477.05</v>
      </c>
      <c r="H87" s="132">
        <f t="shared" si="21"/>
        <v>8186.18</v>
      </c>
    </row>
    <row r="88" spans="1:16" s="5" customFormat="1" ht="15" customHeight="1" x14ac:dyDescent="0.25">
      <c r="A88" s="141">
        <v>11</v>
      </c>
      <c r="B88" s="33" t="s">
        <v>47</v>
      </c>
      <c r="C88" s="142" t="s">
        <v>13</v>
      </c>
      <c r="D88" s="143" t="s">
        <v>47</v>
      </c>
      <c r="E88" s="143" t="s">
        <v>47</v>
      </c>
      <c r="F88" s="144" t="s">
        <v>47</v>
      </c>
      <c r="G88" s="137" t="s">
        <v>47</v>
      </c>
      <c r="H88" s="145">
        <f>SUM(H89:H94)</f>
        <v>10810.33</v>
      </c>
      <c r="P88" s="150"/>
    </row>
    <row r="89" spans="1:16" s="5" customFormat="1" ht="25.5" x14ac:dyDescent="0.25">
      <c r="A89" s="146" t="s">
        <v>149</v>
      </c>
      <c r="B89" s="31">
        <v>88495</v>
      </c>
      <c r="C89" s="128" t="s">
        <v>130</v>
      </c>
      <c r="D89" s="129" t="s">
        <v>63</v>
      </c>
      <c r="E89" s="130">
        <v>375.29</v>
      </c>
      <c r="F89" s="130">
        <v>6.09</v>
      </c>
      <c r="G89" s="130">
        <f t="shared" ref="G89:G94" si="23">IF(B89="","",TRUNC(ROUND(F89*($H$6+1),2),2))</f>
        <v>7.5</v>
      </c>
      <c r="H89" s="132">
        <f t="shared" ref="H89:H93" si="24">IF(B89="","",TRUNC(ROUND(E89*G89,2),2))</f>
        <v>2814.68</v>
      </c>
    </row>
    <row r="90" spans="1:16" s="5" customFormat="1" ht="25.5" x14ac:dyDescent="0.25">
      <c r="A90" s="146" t="s">
        <v>34</v>
      </c>
      <c r="B90" s="31">
        <v>88494</v>
      </c>
      <c r="C90" s="128" t="s">
        <v>276</v>
      </c>
      <c r="D90" s="129" t="s">
        <v>63</v>
      </c>
      <c r="E90" s="130">
        <v>75</v>
      </c>
      <c r="F90" s="130">
        <v>11.66</v>
      </c>
      <c r="G90" s="130">
        <f t="shared" si="23"/>
        <v>14.35</v>
      </c>
      <c r="H90" s="132">
        <f t="shared" ref="H90" si="25">IF(B90="","",TRUNC(ROUND(E90*G90,2),2))</f>
        <v>1076.25</v>
      </c>
    </row>
    <row r="91" spans="1:16" s="5" customFormat="1" ht="38.25" x14ac:dyDescent="0.25">
      <c r="A91" s="146" t="s">
        <v>150</v>
      </c>
      <c r="B91" s="31">
        <v>88487</v>
      </c>
      <c r="C91" s="128" t="s">
        <v>278</v>
      </c>
      <c r="D91" s="129" t="s">
        <v>63</v>
      </c>
      <c r="E91" s="130">
        <v>241.67</v>
      </c>
      <c r="F91" s="130">
        <v>6.54</v>
      </c>
      <c r="G91" s="130">
        <f t="shared" si="23"/>
        <v>8.0500000000000007</v>
      </c>
      <c r="H91" s="132">
        <f t="shared" si="24"/>
        <v>1945.44</v>
      </c>
    </row>
    <row r="92" spans="1:16" s="5" customFormat="1" ht="25.5" x14ac:dyDescent="0.25">
      <c r="A92" s="146" t="s">
        <v>48</v>
      </c>
      <c r="B92" s="31">
        <v>88489</v>
      </c>
      <c r="C92" s="128" t="s">
        <v>274</v>
      </c>
      <c r="D92" s="129" t="s">
        <v>63</v>
      </c>
      <c r="E92" s="130">
        <v>208.62</v>
      </c>
      <c r="F92" s="130">
        <v>8.32</v>
      </c>
      <c r="G92" s="130">
        <f t="shared" si="23"/>
        <v>10.24</v>
      </c>
      <c r="H92" s="132">
        <f t="shared" ref="H92" si="26">IF(B92="","",TRUNC(ROUND(E92*G92,2),2))</f>
        <v>2136.27</v>
      </c>
    </row>
    <row r="93" spans="1:16" s="5" customFormat="1" ht="25.5" x14ac:dyDescent="0.25">
      <c r="A93" s="146" t="s">
        <v>162</v>
      </c>
      <c r="B93" s="31">
        <v>6082</v>
      </c>
      <c r="C93" s="128" t="s">
        <v>131</v>
      </c>
      <c r="D93" s="129" t="s">
        <v>63</v>
      </c>
      <c r="E93" s="130">
        <v>59.94</v>
      </c>
      <c r="F93" s="130">
        <v>12.68</v>
      </c>
      <c r="G93" s="130">
        <f t="shared" si="23"/>
        <v>15.61</v>
      </c>
      <c r="H93" s="132">
        <f t="shared" si="24"/>
        <v>935.66</v>
      </c>
    </row>
    <row r="94" spans="1:16" s="5" customFormat="1" ht="25.5" x14ac:dyDescent="0.25">
      <c r="A94" s="146" t="s">
        <v>277</v>
      </c>
      <c r="B94" s="154">
        <v>73445</v>
      </c>
      <c r="C94" s="128" t="s">
        <v>275</v>
      </c>
      <c r="D94" s="129" t="s">
        <v>63</v>
      </c>
      <c r="E94" s="130">
        <v>235.4</v>
      </c>
      <c r="F94" s="130">
        <v>6.56</v>
      </c>
      <c r="G94" s="130">
        <f t="shared" si="23"/>
        <v>8.08</v>
      </c>
      <c r="H94" s="132">
        <f t="shared" ref="H94" si="27">IF(B94="","",TRUNC(ROUND(E94*G94,2),2))</f>
        <v>1902.03</v>
      </c>
      <c r="P94" s="150"/>
    </row>
    <row r="95" spans="1:16" s="5" customFormat="1" x14ac:dyDescent="0.25">
      <c r="A95" s="141">
        <v>12</v>
      </c>
      <c r="B95" s="33" t="s">
        <v>47</v>
      </c>
      <c r="C95" s="142" t="s">
        <v>21</v>
      </c>
      <c r="D95" s="143" t="s">
        <v>47</v>
      </c>
      <c r="E95" s="143" t="s">
        <v>47</v>
      </c>
      <c r="F95" s="144" t="s">
        <v>47</v>
      </c>
      <c r="G95" s="137" t="s">
        <v>47</v>
      </c>
      <c r="H95" s="145">
        <f>SUM(H96:H96)</f>
        <v>179.25</v>
      </c>
    </row>
    <row r="96" spans="1:16" s="5" customFormat="1" ht="36" customHeight="1" thickBot="1" x14ac:dyDescent="0.3">
      <c r="A96" s="168" t="s">
        <v>50</v>
      </c>
      <c r="B96" s="155">
        <v>9537</v>
      </c>
      <c r="C96" s="147" t="s">
        <v>72</v>
      </c>
      <c r="D96" s="156" t="s">
        <v>63</v>
      </c>
      <c r="E96" s="157">
        <v>75</v>
      </c>
      <c r="F96" s="158">
        <v>1.94</v>
      </c>
      <c r="G96" s="157">
        <f>IF(B96="","",TRUNC(ROUND(F96*($H$6+1),2),2))</f>
        <v>2.39</v>
      </c>
      <c r="H96" s="169">
        <f>IF(B96="","",TRUNC(ROUND(E96*G96,2),2))</f>
        <v>179.25</v>
      </c>
    </row>
    <row r="97" spans="1:8" s="5" customFormat="1" ht="25.5" customHeight="1" thickBot="1" x14ac:dyDescent="0.3">
      <c r="A97" s="175" t="s">
        <v>14</v>
      </c>
      <c r="B97" s="176"/>
      <c r="C97" s="176"/>
      <c r="D97" s="176"/>
      <c r="E97" s="176"/>
      <c r="F97" s="177"/>
      <c r="G97" s="179">
        <f>H9+H12+H15+H22+H30+H32+H36+H52+H77+H84+H88+H95</f>
        <v>110125.50240000001</v>
      </c>
      <c r="H97" s="180"/>
    </row>
  </sheetData>
  <sortState ref="B154:D162">
    <sortCondition ref="B154"/>
  </sortState>
  <mergeCells count="3">
    <mergeCell ref="A97:F97"/>
    <mergeCell ref="A1:H3"/>
    <mergeCell ref="G97:H97"/>
  </mergeCells>
  <conditionalFormatting sqref="G23:H23 A84:H84 A97:G97 A77:H78 E31:H31 C82:D83 B94:H94 A95:H96 A9:H11 A13:H14 D28:E29 C28 F28:H28 A23:E23 B24:H27 A24:A29 A16:H21 B42:D42 A52:H52 E50:F50 G50:H51 B45:D50 E42:H49 B38:H41 B51:F51 A38:A51 C71:D76 B91:E93 G91:H93 B79:D81 E79:H83 A85:A86 C85:H86 A79:A83 A87:H89 B90:H90 A90:A94 B53:D70 E53:H76 A53:A76 A32:H37">
    <cfRule type="cellIs" dxfId="16" priority="73" operator="equal">
      <formula>0</formula>
    </cfRule>
  </conditionalFormatting>
  <conditionalFormatting sqref="A22:H22 B29:C29">
    <cfRule type="cellIs" dxfId="15" priority="72" operator="equal">
      <formula>0</formula>
    </cfRule>
  </conditionalFormatting>
  <conditionalFormatting sqref="A12:H12">
    <cfRule type="cellIs" dxfId="14" priority="71" operator="equal">
      <formula>0</formula>
    </cfRule>
  </conditionalFormatting>
  <conditionalFormatting sqref="A15:H15">
    <cfRule type="cellIs" dxfId="13" priority="70" operator="equal">
      <formula>0</formula>
    </cfRule>
  </conditionalFormatting>
  <conditionalFormatting sqref="F29:H29">
    <cfRule type="cellIs" dxfId="12" priority="67" operator="equal">
      <formula>0</formula>
    </cfRule>
  </conditionalFormatting>
  <conditionalFormatting sqref="A30:H30 A31:B31">
    <cfRule type="cellIs" dxfId="11" priority="69" operator="equal">
      <formula>0</formula>
    </cfRule>
  </conditionalFormatting>
  <conditionalFormatting sqref="D31">
    <cfRule type="cellIs" dxfId="10" priority="68" operator="equal">
      <formula>0</formula>
    </cfRule>
  </conditionalFormatting>
  <conditionalFormatting sqref="C31">
    <cfRule type="cellIs" dxfId="9" priority="66" operator="equal">
      <formula>0</formula>
    </cfRule>
  </conditionalFormatting>
  <conditionalFormatting sqref="F23">
    <cfRule type="cellIs" dxfId="8" priority="58" operator="equal">
      <formula>0</formula>
    </cfRule>
  </conditionalFormatting>
  <conditionalFormatting sqref="B43:D44">
    <cfRule type="cellIs" dxfId="7" priority="38" operator="equal">
      <formula>0</formula>
    </cfRule>
  </conditionalFormatting>
  <conditionalFormatting sqref="B71:B76">
    <cfRule type="cellIs" dxfId="6" priority="30" operator="equal">
      <formula>0</formula>
    </cfRule>
  </conditionalFormatting>
  <conditionalFormatting sqref="B82">
    <cfRule type="cellIs" dxfId="5" priority="24" operator="equal">
      <formula>0</formula>
    </cfRule>
  </conditionalFormatting>
  <conditionalFormatting sqref="B28">
    <cfRule type="cellIs" dxfId="4" priority="14" operator="equal">
      <formula>0</formula>
    </cfRule>
  </conditionalFormatting>
  <conditionalFormatting sqref="B85:B86">
    <cfRule type="cellIs" dxfId="3" priority="12" operator="equal">
      <formula>0</formula>
    </cfRule>
  </conditionalFormatting>
  <conditionalFormatting sqref="F93">
    <cfRule type="cellIs" dxfId="2" priority="9" operator="equal">
      <formula>0</formula>
    </cfRule>
  </conditionalFormatting>
  <conditionalFormatting sqref="F91:F92">
    <cfRule type="cellIs" dxfId="1" priority="8" operator="equal">
      <formula>0</formula>
    </cfRule>
  </conditionalFormatting>
  <conditionalFormatting sqref="B83">
    <cfRule type="cellIs" dxfId="0" priority="3" operator="equal">
      <formula>0</formula>
    </cfRule>
  </conditionalFormatting>
  <pageMargins left="0.78740157480314965" right="0.78740157480314965" top="0.27559055118110237" bottom="0.78740157480314965" header="0.31496062992125984" footer="0.11811023622047245"/>
  <pageSetup paperSize="9" scale="63" fitToHeight="0" orientation="portrait" r:id="rId1"/>
  <headerFooter>
    <oddFooter>&amp;LOrçamento elaborado com base na planilha do SINAPI.
Composições/RN/Junho/2017/Sem Desoneração&amp;C&amp;P de &amp;N&amp;R________________________________________
LUCAS ANTÔNIO DE MEDEIROS TEIXEIRA
Engenheiro Civil
CREA 2111674664XXXX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P364"/>
  <sheetViews>
    <sheetView showZeros="0" view="pageBreakPreview" zoomScaleNormal="100" zoomScaleSheetLayoutView="100" workbookViewId="0">
      <selection sqref="A1:H2"/>
    </sheetView>
  </sheetViews>
  <sheetFormatPr defaultRowHeight="12.75" x14ac:dyDescent="0.2"/>
  <cols>
    <col min="1" max="1" width="6.42578125" style="40" customWidth="1"/>
    <col min="2" max="2" width="19.7109375" style="47" customWidth="1"/>
    <col min="3" max="3" width="12" style="47" bestFit="1" customWidth="1"/>
    <col min="4" max="4" width="10.5703125" style="47" bestFit="1" customWidth="1"/>
    <col min="5" max="5" width="14.140625" style="29" customWidth="1"/>
    <col min="6" max="6" width="8.7109375" style="29" customWidth="1"/>
    <col min="7" max="7" width="14.28515625" style="2" customWidth="1"/>
    <col min="8" max="8" width="7" style="2" customWidth="1"/>
    <col min="9" max="10" width="9.140625" style="2"/>
    <col min="11" max="11" width="28" style="2" customWidth="1"/>
    <col min="12" max="16384" width="9.140625" style="2"/>
  </cols>
  <sheetData>
    <row r="1" spans="1:9" x14ac:dyDescent="0.2">
      <c r="A1" s="183" t="s">
        <v>101</v>
      </c>
      <c r="B1" s="183"/>
      <c r="C1" s="183"/>
      <c r="D1" s="183"/>
      <c r="E1" s="183"/>
      <c r="F1" s="183"/>
      <c r="G1" s="183"/>
      <c r="H1" s="183"/>
    </row>
    <row r="2" spans="1:9" x14ac:dyDescent="0.2">
      <c r="A2" s="183"/>
      <c r="B2" s="183"/>
      <c r="C2" s="183"/>
      <c r="D2" s="183"/>
      <c r="E2" s="183"/>
      <c r="F2" s="183"/>
      <c r="G2" s="183"/>
      <c r="H2" s="183"/>
    </row>
    <row r="3" spans="1:9" ht="13.5" thickBot="1" x14ac:dyDescent="0.25"/>
    <row r="4" spans="1:9" ht="20.100000000000001" customHeight="1" thickBot="1" x14ac:dyDescent="0.25">
      <c r="A4" s="44">
        <v>1</v>
      </c>
      <c r="B4" s="182" t="str">
        <f>VLOOKUP(A4,ORÇAMENTO,3,FALSE)</f>
        <v>SERVIÇOS PRELIMINARES</v>
      </c>
      <c r="C4" s="182"/>
      <c r="D4" s="182"/>
      <c r="E4" s="182"/>
      <c r="F4" s="48"/>
      <c r="G4" s="45"/>
      <c r="H4" s="46"/>
    </row>
    <row r="5" spans="1:9" ht="3" customHeight="1" thickBot="1" x14ac:dyDescent="0.25"/>
    <row r="6" spans="1:9" x14ac:dyDescent="0.2">
      <c r="A6" s="117" t="s">
        <v>15</v>
      </c>
      <c r="B6" s="184" t="str">
        <f>VLOOKUP(A6,ORÇAMENTO,3,FALSE)</f>
        <v>PLACA DE OBRA EM CHAPA DE ACO GALVANIZADO</v>
      </c>
      <c r="C6" s="184"/>
      <c r="D6" s="184"/>
      <c r="E6" s="184"/>
      <c r="F6" s="118"/>
      <c r="G6" s="119">
        <f>SUM(G8:G8)</f>
        <v>1.5</v>
      </c>
      <c r="H6" s="120" t="str">
        <f>VLOOKUP(A6,ORÇAMENTO,4,FALSE)</f>
        <v>M2</v>
      </c>
      <c r="I6" s="1"/>
    </row>
    <row r="7" spans="1:9" ht="15" customHeight="1" x14ac:dyDescent="0.2">
      <c r="A7" s="41"/>
      <c r="B7" s="35" t="s">
        <v>16</v>
      </c>
      <c r="C7" s="35" t="s">
        <v>60</v>
      </c>
      <c r="D7" s="35" t="s">
        <v>285</v>
      </c>
      <c r="E7" s="35"/>
      <c r="F7" s="35"/>
      <c r="G7" s="11" t="s">
        <v>0</v>
      </c>
      <c r="H7" s="12"/>
    </row>
    <row r="8" spans="1:9" ht="15" customHeight="1" thickBot="1" x14ac:dyDescent="0.25">
      <c r="A8" s="42"/>
      <c r="B8" s="25" t="s">
        <v>35</v>
      </c>
      <c r="C8" s="36">
        <v>1.5</v>
      </c>
      <c r="D8" s="36">
        <v>1</v>
      </c>
      <c r="E8" s="36"/>
      <c r="F8" s="36"/>
      <c r="G8" s="22">
        <f>C8*D8</f>
        <v>1.5</v>
      </c>
      <c r="H8" s="14"/>
    </row>
    <row r="9" spans="1:9" ht="13.5" thickBot="1" x14ac:dyDescent="0.25"/>
    <row r="10" spans="1:9" ht="48" customHeight="1" x14ac:dyDescent="0.2">
      <c r="A10" s="117" t="s">
        <v>143</v>
      </c>
      <c r="B10" s="184" t="str">
        <f>VLOOKUP(A10,ORÇAMENTO,3,FALSE)</f>
        <v>LOCACAO CONVENCIONAL DE OBRA, ATRAVÉS DE GABARITO DE TABUAS CORRIDAS PONTALETADAS, COM REAPROVEITAMENTO DE 3 VEZES.</v>
      </c>
      <c r="C10" s="184"/>
      <c r="D10" s="184"/>
      <c r="E10" s="184"/>
      <c r="F10" s="118"/>
      <c r="G10" s="119">
        <f>G12</f>
        <v>75</v>
      </c>
      <c r="H10" s="120" t="str">
        <f>VLOOKUP(A10,ORÇAMENTO,4,FALSE)</f>
        <v>M2</v>
      </c>
    </row>
    <row r="11" spans="1:9" x14ac:dyDescent="0.2">
      <c r="A11" s="41"/>
      <c r="B11" s="35" t="s">
        <v>16</v>
      </c>
      <c r="C11" s="35"/>
      <c r="D11" s="35"/>
      <c r="E11" s="35"/>
      <c r="F11" s="35"/>
      <c r="G11" s="11" t="s">
        <v>0</v>
      </c>
      <c r="H11" s="12"/>
    </row>
    <row r="12" spans="1:9" ht="39" thickBot="1" x14ac:dyDescent="0.25">
      <c r="A12" s="42"/>
      <c r="B12" s="25" t="s">
        <v>181</v>
      </c>
      <c r="C12" s="116"/>
      <c r="D12" s="22"/>
      <c r="E12" s="36"/>
      <c r="F12" s="36"/>
      <c r="G12" s="22">
        <v>75</v>
      </c>
      <c r="H12" s="14"/>
    </row>
    <row r="13" spans="1:9" ht="13.5" thickBot="1" x14ac:dyDescent="0.25">
      <c r="A13" s="41"/>
      <c r="B13" s="24"/>
      <c r="C13" s="37"/>
      <c r="D13" s="37"/>
      <c r="E13" s="37"/>
      <c r="F13" s="37"/>
      <c r="G13" s="23"/>
      <c r="H13" s="75"/>
    </row>
    <row r="14" spans="1:9" ht="13.5" thickBot="1" x14ac:dyDescent="0.25">
      <c r="A14" s="44">
        <v>2</v>
      </c>
      <c r="B14" s="182" t="str">
        <f>VLOOKUP(A14,ORÇAMENTO,3,FALSE)</f>
        <v>MOVIMENTO DE TERRA</v>
      </c>
      <c r="C14" s="182"/>
      <c r="D14" s="182"/>
      <c r="E14" s="182"/>
      <c r="F14" s="48"/>
      <c r="G14" s="45"/>
      <c r="H14" s="46"/>
    </row>
    <row r="15" spans="1:9" ht="13.5" thickBot="1" x14ac:dyDescent="0.25"/>
    <row r="16" spans="1:9" ht="27" customHeight="1" x14ac:dyDescent="0.2">
      <c r="A16" s="9" t="s">
        <v>152</v>
      </c>
      <c r="B16" s="181" t="str">
        <f>ORÇAMENTO!C13</f>
        <v>ESCAVAÇÃO MANUAL DE VALAS. AF_03/2016</v>
      </c>
      <c r="C16" s="181"/>
      <c r="D16" s="181"/>
      <c r="E16" s="181"/>
      <c r="F16" s="115"/>
      <c r="G16" s="21">
        <f>SUM(G18:G21)</f>
        <v>13.650000000000002</v>
      </c>
      <c r="H16" s="10" t="s">
        <v>58</v>
      </c>
      <c r="I16" s="26"/>
    </row>
    <row r="17" spans="1:8" x14ac:dyDescent="0.2">
      <c r="A17" s="41"/>
      <c r="B17" s="35" t="s">
        <v>16</v>
      </c>
      <c r="C17" s="35" t="s">
        <v>51</v>
      </c>
      <c r="D17" s="35" t="s">
        <v>46</v>
      </c>
      <c r="E17" s="35" t="s">
        <v>52</v>
      </c>
      <c r="F17" s="35" t="s">
        <v>53</v>
      </c>
      <c r="G17" s="11" t="s">
        <v>0</v>
      </c>
      <c r="H17" s="12"/>
    </row>
    <row r="18" spans="1:8" ht="25.5" x14ac:dyDescent="0.2">
      <c r="A18" s="41"/>
      <c r="B18" s="38" t="s">
        <v>192</v>
      </c>
      <c r="C18" s="37">
        <v>15.85</v>
      </c>
      <c r="D18" s="37">
        <v>0.3</v>
      </c>
      <c r="E18" s="37">
        <v>0.4</v>
      </c>
      <c r="F18" s="37">
        <v>1</v>
      </c>
      <c r="G18" s="23">
        <f>F18*D18*C18*E18</f>
        <v>1.9020000000000001</v>
      </c>
      <c r="H18" s="12"/>
    </row>
    <row r="19" spans="1:8" x14ac:dyDescent="0.2">
      <c r="A19" s="41"/>
      <c r="B19" s="38" t="s">
        <v>193</v>
      </c>
      <c r="C19" s="37">
        <v>27.65</v>
      </c>
      <c r="D19" s="37">
        <v>0.3</v>
      </c>
      <c r="E19" s="37">
        <v>0.4</v>
      </c>
      <c r="F19" s="37">
        <v>1</v>
      </c>
      <c r="G19" s="23">
        <f>F19*D19*C19*E19</f>
        <v>3.3180000000000001</v>
      </c>
      <c r="H19" s="12"/>
    </row>
    <row r="20" spans="1:8" ht="25.5" x14ac:dyDescent="0.2">
      <c r="A20" s="41"/>
      <c r="B20" s="38" t="s">
        <v>139</v>
      </c>
      <c r="C20" s="37">
        <v>11.4</v>
      </c>
      <c r="D20" s="37">
        <v>0.3</v>
      </c>
      <c r="E20" s="37">
        <v>0.4</v>
      </c>
      <c r="F20" s="37">
        <v>1</v>
      </c>
      <c r="G20" s="23">
        <f>F20*D20*C20*E20</f>
        <v>1.3680000000000001</v>
      </c>
      <c r="H20" s="12"/>
    </row>
    <row r="21" spans="1:8" ht="13.5" thickBot="1" x14ac:dyDescent="0.25">
      <c r="A21" s="42"/>
      <c r="B21" s="39" t="s">
        <v>206</v>
      </c>
      <c r="C21" s="36">
        <v>58.85</v>
      </c>
      <c r="D21" s="36">
        <v>0.3</v>
      </c>
      <c r="E21" s="36">
        <v>0.4</v>
      </c>
      <c r="F21" s="36">
        <v>1</v>
      </c>
      <c r="G21" s="22">
        <f>F21*D21*C21*E21</f>
        <v>7.0620000000000012</v>
      </c>
      <c r="H21" s="14"/>
    </row>
    <row r="22" spans="1:8" ht="12.75" customHeight="1" thickBot="1" x14ac:dyDescent="0.25">
      <c r="A22" s="43"/>
      <c r="B22" s="108"/>
      <c r="C22" s="108"/>
      <c r="D22" s="108"/>
      <c r="E22" s="110"/>
      <c r="F22" s="110"/>
      <c r="G22" s="23"/>
      <c r="H22" s="26"/>
    </row>
    <row r="23" spans="1:8" ht="27.75" customHeight="1" x14ac:dyDescent="0.2">
      <c r="A23" s="9" t="s">
        <v>153</v>
      </c>
      <c r="B23" s="181" t="str">
        <f>ORÇAMENTO!C14</f>
        <v>ATERRO MANUAL DE VALAS COM AREIA PARA ATERRO E COMPACTAÇÃO MECANIZADA</v>
      </c>
      <c r="C23" s="181"/>
      <c r="D23" s="181"/>
      <c r="E23" s="181"/>
      <c r="F23" s="115"/>
      <c r="G23" s="21">
        <f>SUM(G25:G27)</f>
        <v>15</v>
      </c>
      <c r="H23" s="10" t="s">
        <v>58</v>
      </c>
    </row>
    <row r="24" spans="1:8" x14ac:dyDescent="0.2">
      <c r="A24" s="41"/>
      <c r="B24" s="35" t="s">
        <v>16</v>
      </c>
      <c r="C24" s="35"/>
      <c r="D24" s="35" t="s">
        <v>195</v>
      </c>
      <c r="E24" s="35" t="s">
        <v>52</v>
      </c>
      <c r="F24" s="35" t="s">
        <v>53</v>
      </c>
      <c r="G24" s="11" t="s">
        <v>0</v>
      </c>
      <c r="H24" s="12"/>
    </row>
    <row r="25" spans="1:8" ht="25.5" x14ac:dyDescent="0.2">
      <c r="A25" s="41"/>
      <c r="B25" s="38" t="s">
        <v>192</v>
      </c>
      <c r="C25" s="37"/>
      <c r="D25" s="37">
        <v>18.059999999999999</v>
      </c>
      <c r="E25" s="37">
        <v>0.2</v>
      </c>
      <c r="F25" s="37">
        <v>1</v>
      </c>
      <c r="G25" s="23">
        <f>F25*E25*D25</f>
        <v>3.6120000000000001</v>
      </c>
      <c r="H25" s="12"/>
    </row>
    <row r="26" spans="1:8" x14ac:dyDescent="0.2">
      <c r="A26" s="41"/>
      <c r="B26" s="38" t="s">
        <v>193</v>
      </c>
      <c r="C26" s="37"/>
      <c r="D26" s="37">
        <v>50.64</v>
      </c>
      <c r="E26" s="37">
        <v>0.2</v>
      </c>
      <c r="F26" s="37">
        <v>1</v>
      </c>
      <c r="G26" s="23">
        <f t="shared" ref="G26:G27" si="0">F26*E26*D26</f>
        <v>10.128</v>
      </c>
      <c r="H26" s="12"/>
    </row>
    <row r="27" spans="1:8" ht="26.25" thickBot="1" x14ac:dyDescent="0.25">
      <c r="A27" s="42"/>
      <c r="B27" s="39" t="s">
        <v>139</v>
      </c>
      <c r="C27" s="36"/>
      <c r="D27" s="36">
        <v>6.3</v>
      </c>
      <c r="E27" s="36">
        <v>0.2</v>
      </c>
      <c r="F27" s="36">
        <v>1</v>
      </c>
      <c r="G27" s="22">
        <f t="shared" si="0"/>
        <v>1.26</v>
      </c>
      <c r="H27" s="14"/>
    </row>
    <row r="28" spans="1:8" ht="13.5" thickBot="1" x14ac:dyDescent="0.25">
      <c r="A28" s="43"/>
      <c r="B28" s="108"/>
      <c r="C28" s="108"/>
      <c r="D28" s="108"/>
      <c r="E28" s="110"/>
      <c r="F28" s="110"/>
      <c r="G28" s="110"/>
      <c r="H28" s="26"/>
    </row>
    <row r="29" spans="1:8" ht="13.5" thickBot="1" x14ac:dyDescent="0.25">
      <c r="A29" s="44">
        <v>3</v>
      </c>
      <c r="B29" s="182" t="str">
        <f>VLOOKUP(A29,ORÇAMENTO,3,FALSE)</f>
        <v>FUNDAÇÕES</v>
      </c>
      <c r="C29" s="182"/>
      <c r="D29" s="182"/>
      <c r="E29" s="182"/>
      <c r="F29" s="48"/>
      <c r="G29" s="45"/>
      <c r="H29" s="46"/>
    </row>
    <row r="30" spans="1:8" ht="8.25" customHeight="1" thickBot="1" x14ac:dyDescent="0.25"/>
    <row r="31" spans="1:8" ht="39" customHeight="1" x14ac:dyDescent="0.2">
      <c r="A31" s="9" t="s">
        <v>144</v>
      </c>
      <c r="B31" s="181" t="str">
        <f>ORÇAMENTO!C16</f>
        <v>CONCRETO FCK = 20MPA, TRAÇO 1:2,7:3 (CIMENTO/ AREIA MÉDIA/ BRITA 1) - PREPARO MECÂNICO COM BETONEIRA 400 L. AF_07/2016</v>
      </c>
      <c r="C31" s="181"/>
      <c r="D31" s="181"/>
      <c r="E31" s="181"/>
      <c r="F31" s="115"/>
      <c r="G31" s="21">
        <f>SUM(G34:G43)</f>
        <v>7.33</v>
      </c>
      <c r="H31" s="10" t="str">
        <f>VLOOKUP(A31,ORÇAMENTO,4,FALSE)</f>
        <v>M3</v>
      </c>
    </row>
    <row r="32" spans="1:8" x14ac:dyDescent="0.2">
      <c r="A32" s="41"/>
      <c r="B32" s="35" t="s">
        <v>16</v>
      </c>
      <c r="C32" s="35" t="s">
        <v>209</v>
      </c>
      <c r="D32" s="35" t="s">
        <v>46</v>
      </c>
      <c r="E32" s="35" t="s">
        <v>52</v>
      </c>
      <c r="F32" s="35" t="s">
        <v>53</v>
      </c>
      <c r="G32" s="11" t="s">
        <v>0</v>
      </c>
      <c r="H32" s="12"/>
    </row>
    <row r="33" spans="1:16" x14ac:dyDescent="0.2">
      <c r="A33" s="41"/>
      <c r="B33" s="35" t="s">
        <v>208</v>
      </c>
      <c r="C33" s="35"/>
      <c r="D33" s="35"/>
      <c r="E33" s="35"/>
      <c r="F33" s="35"/>
      <c r="G33" s="11"/>
      <c r="H33" s="12"/>
    </row>
    <row r="34" spans="1:16" ht="25.5" x14ac:dyDescent="0.2">
      <c r="A34" s="41"/>
      <c r="B34" s="38" t="s">
        <v>192</v>
      </c>
      <c r="C34" s="37">
        <v>0.5</v>
      </c>
      <c r="D34" s="37">
        <v>0.5</v>
      </c>
      <c r="E34" s="37">
        <v>0.3</v>
      </c>
      <c r="F34" s="37">
        <v>8</v>
      </c>
      <c r="G34" s="23">
        <f>ROUND(F34*D34*C34*E34,2)</f>
        <v>0.6</v>
      </c>
      <c r="H34" s="12"/>
    </row>
    <row r="35" spans="1:16" x14ac:dyDescent="0.2">
      <c r="A35" s="41"/>
      <c r="B35" s="38" t="s">
        <v>193</v>
      </c>
      <c r="C35" s="37">
        <v>0.5</v>
      </c>
      <c r="D35" s="37">
        <v>0.5</v>
      </c>
      <c r="E35" s="37">
        <v>0.3</v>
      </c>
      <c r="F35" s="37">
        <v>11</v>
      </c>
      <c r="G35" s="23">
        <f t="shared" ref="G35:G43" si="1">ROUND(F35*D35*C35*E35,2)</f>
        <v>0.83</v>
      </c>
      <c r="H35" s="12"/>
    </row>
    <row r="36" spans="1:16" ht="25.5" x14ac:dyDescent="0.2">
      <c r="A36" s="41"/>
      <c r="B36" s="38" t="s">
        <v>139</v>
      </c>
      <c r="C36" s="37">
        <v>0.5</v>
      </c>
      <c r="D36" s="37">
        <v>0.5</v>
      </c>
      <c r="E36" s="37">
        <v>0.3</v>
      </c>
      <c r="F36" s="37">
        <v>4</v>
      </c>
      <c r="G36" s="23">
        <f t="shared" si="1"/>
        <v>0.3</v>
      </c>
      <c r="H36" s="12"/>
    </row>
    <row r="37" spans="1:16" x14ac:dyDescent="0.2">
      <c r="A37" s="41"/>
      <c r="B37" s="38" t="s">
        <v>206</v>
      </c>
      <c r="C37" s="37">
        <v>0.5</v>
      </c>
      <c r="D37" s="37">
        <v>0.5</v>
      </c>
      <c r="E37" s="37">
        <v>0.3</v>
      </c>
      <c r="F37" s="37">
        <v>24</v>
      </c>
      <c r="G37" s="23">
        <f t="shared" ref="G37" si="2">ROUND(F37*D37*C37*E37,2)</f>
        <v>1.8</v>
      </c>
      <c r="H37" s="12"/>
    </row>
    <row r="38" spans="1:16" x14ac:dyDescent="0.2">
      <c r="A38" s="41"/>
      <c r="B38" s="38"/>
      <c r="C38" s="37"/>
      <c r="D38" s="37"/>
      <c r="E38" s="37"/>
      <c r="F38" s="37"/>
      <c r="G38" s="23">
        <f t="shared" si="1"/>
        <v>0</v>
      </c>
      <c r="H38" s="12"/>
    </row>
    <row r="39" spans="1:16" x14ac:dyDescent="0.2">
      <c r="A39" s="41"/>
      <c r="B39" s="35" t="s">
        <v>210</v>
      </c>
      <c r="C39" s="35"/>
      <c r="D39" s="35"/>
      <c r="E39" s="35"/>
      <c r="F39" s="35"/>
      <c r="G39" s="23">
        <f t="shared" si="1"/>
        <v>0</v>
      </c>
      <c r="H39" s="12"/>
    </row>
    <row r="40" spans="1:16" ht="25.5" x14ac:dyDescent="0.2">
      <c r="A40" s="41"/>
      <c r="B40" s="38" t="s">
        <v>192</v>
      </c>
      <c r="C40" s="37">
        <v>22.63</v>
      </c>
      <c r="D40" s="37">
        <v>0.12</v>
      </c>
      <c r="E40" s="37">
        <v>0.25</v>
      </c>
      <c r="F40" s="37">
        <v>1</v>
      </c>
      <c r="G40" s="23">
        <f t="shared" si="1"/>
        <v>0.68</v>
      </c>
      <c r="H40" s="12"/>
    </row>
    <row r="41" spans="1:16" x14ac:dyDescent="0.2">
      <c r="A41" s="41"/>
      <c r="B41" s="38" t="s">
        <v>193</v>
      </c>
      <c r="C41" s="37">
        <v>34</v>
      </c>
      <c r="D41" s="37">
        <v>0.12</v>
      </c>
      <c r="E41" s="37">
        <v>0.25</v>
      </c>
      <c r="F41" s="37">
        <v>1</v>
      </c>
      <c r="G41" s="23">
        <f t="shared" si="1"/>
        <v>1.02</v>
      </c>
      <c r="H41" s="12"/>
    </row>
    <row r="42" spans="1:16" ht="25.5" x14ac:dyDescent="0.2">
      <c r="A42" s="41"/>
      <c r="B42" s="38" t="s">
        <v>139</v>
      </c>
      <c r="C42" s="37">
        <v>11</v>
      </c>
      <c r="D42" s="37">
        <v>0.12</v>
      </c>
      <c r="E42" s="37">
        <v>0.25</v>
      </c>
      <c r="F42" s="37">
        <v>1</v>
      </c>
      <c r="G42" s="23">
        <f t="shared" si="1"/>
        <v>0.33</v>
      </c>
      <c r="H42" s="12"/>
    </row>
    <row r="43" spans="1:16" ht="13.5" thickBot="1" x14ac:dyDescent="0.25">
      <c r="A43" s="42"/>
      <c r="B43" s="39" t="s">
        <v>206</v>
      </c>
      <c r="C43" s="36">
        <v>58.85</v>
      </c>
      <c r="D43" s="36">
        <v>0.12</v>
      </c>
      <c r="E43" s="36">
        <v>0.25</v>
      </c>
      <c r="F43" s="36">
        <v>1</v>
      </c>
      <c r="G43" s="22">
        <f t="shared" si="1"/>
        <v>1.77</v>
      </c>
      <c r="H43" s="14"/>
    </row>
    <row r="44" spans="1:16" ht="13.5" thickBot="1" x14ac:dyDescent="0.25">
      <c r="A44" s="41"/>
      <c r="B44" s="38"/>
      <c r="C44" s="37"/>
      <c r="D44" s="37"/>
      <c r="E44" s="37"/>
      <c r="F44" s="37"/>
      <c r="G44" s="23"/>
      <c r="H44" s="12"/>
    </row>
    <row r="45" spans="1:16" ht="27" customHeight="1" x14ac:dyDescent="0.2">
      <c r="A45" s="9" t="s">
        <v>54</v>
      </c>
      <c r="B45" s="181" t="str">
        <f>ORÇAMENTO!C17</f>
        <v>LANÇAMENTO COM USO DE BALDES, ADENSAMENTO E ACABAMENTO DE CONCRETO EM ESTRUTURAS</v>
      </c>
      <c r="C45" s="181"/>
      <c r="D45" s="181"/>
      <c r="E45" s="181"/>
      <c r="F45" s="115"/>
      <c r="G45" s="21">
        <f>SUM(G47:G47)</f>
        <v>7.33</v>
      </c>
      <c r="H45" s="10" t="str">
        <f>VLOOKUP(A45,ORÇAMENTO,4,FALSE)</f>
        <v>M3</v>
      </c>
    </row>
    <row r="46" spans="1:16" x14ac:dyDescent="0.2">
      <c r="A46" s="41"/>
      <c r="B46" s="35" t="s">
        <v>16</v>
      </c>
      <c r="C46" s="35" t="s">
        <v>45</v>
      </c>
      <c r="D46" s="35"/>
      <c r="E46" s="35"/>
      <c r="F46" s="35"/>
      <c r="G46" s="11" t="s">
        <v>0</v>
      </c>
      <c r="H46" s="12"/>
      <c r="K46" s="111"/>
      <c r="L46" s="112"/>
      <c r="M46" s="112"/>
      <c r="N46" s="112"/>
      <c r="O46" s="112"/>
      <c r="P46" s="113"/>
    </row>
    <row r="47" spans="1:16" ht="13.5" thickBot="1" x14ac:dyDescent="0.25">
      <c r="A47" s="41"/>
      <c r="B47" s="54" t="s">
        <v>211</v>
      </c>
      <c r="C47" s="36">
        <v>7.33</v>
      </c>
      <c r="D47" s="37"/>
      <c r="E47" s="37"/>
      <c r="F47" s="37"/>
      <c r="G47" s="23">
        <f>C47</f>
        <v>7.33</v>
      </c>
      <c r="H47" s="12"/>
      <c r="K47" s="111"/>
      <c r="L47" s="112"/>
      <c r="M47" s="112"/>
      <c r="N47" s="112"/>
      <c r="O47" s="112"/>
      <c r="P47" s="113"/>
    </row>
    <row r="48" spans="1:16" ht="25.5" customHeight="1" x14ac:dyDescent="0.2">
      <c r="A48" s="9" t="s">
        <v>145</v>
      </c>
      <c r="B48" s="181" t="str">
        <f>ORÇAMENTO!C18</f>
        <v>FABRICAÇÃO DE FÔRMA PARA PILARES E ESTRUTURAS SIMILARES, EM MADEIRA SERRADA, E=25 MM. AF_12/2015</v>
      </c>
      <c r="C48" s="181"/>
      <c r="D48" s="181"/>
      <c r="E48" s="181"/>
      <c r="F48" s="115"/>
      <c r="G48" s="21">
        <f>G50</f>
        <v>33.814999999999998</v>
      </c>
      <c r="H48" s="10" t="str">
        <f>VLOOKUP(A48,ORÇAMENTO,4,FALSE)</f>
        <v>M2</v>
      </c>
    </row>
    <row r="49" spans="1:8" x14ac:dyDescent="0.2">
      <c r="A49" s="41"/>
      <c r="B49" s="35" t="s">
        <v>16</v>
      </c>
      <c r="C49" s="35" t="s">
        <v>49</v>
      </c>
      <c r="D49" s="35" t="s">
        <v>52</v>
      </c>
      <c r="E49" s="35"/>
      <c r="F49" s="35"/>
      <c r="G49" s="11" t="s">
        <v>0</v>
      </c>
      <c r="H49" s="12"/>
    </row>
    <row r="50" spans="1:8" ht="13.5" thickBot="1" x14ac:dyDescent="0.25">
      <c r="A50" s="42"/>
      <c r="B50" s="54" t="s">
        <v>212</v>
      </c>
      <c r="C50" s="54">
        <f>67.63</f>
        <v>67.63</v>
      </c>
      <c r="D50" s="36">
        <v>0.5</v>
      </c>
      <c r="E50" s="36"/>
      <c r="F50" s="36"/>
      <c r="G50" s="22">
        <f>C50*D50</f>
        <v>33.814999999999998</v>
      </c>
      <c r="H50" s="14"/>
    </row>
    <row r="51" spans="1:8" ht="13.5" thickBot="1" x14ac:dyDescent="0.25">
      <c r="A51" s="42"/>
      <c r="B51" s="25"/>
      <c r="C51" s="36"/>
      <c r="D51" s="36"/>
      <c r="E51" s="36"/>
      <c r="F51" s="36"/>
      <c r="G51" s="22">
        <f>C51</f>
        <v>0</v>
      </c>
      <c r="H51" s="14"/>
    </row>
    <row r="52" spans="1:8" ht="56.25" customHeight="1" x14ac:dyDescent="0.2">
      <c r="A52" s="9" t="s">
        <v>135</v>
      </c>
      <c r="B52" s="181" t="str">
        <f>ORÇAMENTO!C19</f>
        <v>ARMAÇÃO DE PILAR OU VIGA DE UMA ESTRUTURA CONVENCIONAL DE CONCRETO ARMADO EM UMA EDIFÍCAÇÃO TÉRREA OU SOBRADO UTILIZANDO AÇO CA-50 DE 8.0 MM - MONTAGEM. AF_12/2015</v>
      </c>
      <c r="C52" s="181"/>
      <c r="D52" s="181"/>
      <c r="E52" s="181"/>
      <c r="F52" s="115"/>
      <c r="G52" s="21">
        <f>SUM(G54:G54)</f>
        <v>205</v>
      </c>
      <c r="H52" s="10" t="s">
        <v>66</v>
      </c>
    </row>
    <row r="53" spans="1:8" x14ac:dyDescent="0.2">
      <c r="A53" s="41"/>
      <c r="B53" s="35"/>
      <c r="C53" s="35"/>
      <c r="D53" s="35"/>
      <c r="E53" s="35" t="s">
        <v>213</v>
      </c>
      <c r="F53" s="35"/>
      <c r="G53" s="11" t="s">
        <v>0</v>
      </c>
      <c r="H53" s="12"/>
    </row>
    <row r="54" spans="1:8" ht="13.5" thickBot="1" x14ac:dyDescent="0.25">
      <c r="A54" s="42"/>
      <c r="B54" s="25" t="s">
        <v>210</v>
      </c>
      <c r="C54" s="36"/>
      <c r="D54" s="36"/>
      <c r="E54" s="36">
        <v>205</v>
      </c>
      <c r="F54" s="36"/>
      <c r="G54" s="22">
        <f>E54</f>
        <v>205</v>
      </c>
      <c r="H54" s="14"/>
    </row>
    <row r="55" spans="1:8" ht="13.5" thickBot="1" x14ac:dyDescent="0.25"/>
    <row r="56" spans="1:8" ht="59.25" customHeight="1" x14ac:dyDescent="0.2">
      <c r="A56" s="9" t="s">
        <v>204</v>
      </c>
      <c r="B56" s="181" t="str">
        <f>ORÇAMENTO!C20</f>
        <v>ARMAÇÃO DE PILAR OU VIGA DE UMA ESTRUTURA CONVENCIONAL DE CONCRETO ARMADO EM UMA EDIFÍCAÇÃO TÉRREA OU SOBRADO UTILIZANDO AÇO CA-60 DE 5.0 MM - MONTAGEM. AF_12/2015</v>
      </c>
      <c r="C56" s="181"/>
      <c r="D56" s="181"/>
      <c r="E56" s="181"/>
      <c r="F56" s="162"/>
      <c r="G56" s="21">
        <f>SUM(G58:G58)</f>
        <v>114</v>
      </c>
      <c r="H56" s="10" t="s">
        <v>66</v>
      </c>
    </row>
    <row r="57" spans="1:8" x14ac:dyDescent="0.2">
      <c r="A57" s="41"/>
      <c r="B57" s="35"/>
      <c r="C57" s="35"/>
      <c r="D57" s="35"/>
      <c r="E57" s="35" t="s">
        <v>213</v>
      </c>
      <c r="F57" s="35"/>
      <c r="G57" s="11" t="s">
        <v>0</v>
      </c>
      <c r="H57" s="12"/>
    </row>
    <row r="58" spans="1:8" ht="13.5" thickBot="1" x14ac:dyDescent="0.25">
      <c r="A58" s="42"/>
      <c r="B58" s="25" t="s">
        <v>210</v>
      </c>
      <c r="C58" s="36"/>
      <c r="D58" s="36"/>
      <c r="E58" s="36">
        <v>114</v>
      </c>
      <c r="F58" s="36"/>
      <c r="G58" s="22">
        <f>E58</f>
        <v>114</v>
      </c>
      <c r="H58" s="14"/>
    </row>
    <row r="59" spans="1:8" ht="13.5" thickBot="1" x14ac:dyDescent="0.25"/>
    <row r="60" spans="1:8" ht="36" customHeight="1" x14ac:dyDescent="0.2">
      <c r="A60" s="9" t="s">
        <v>205</v>
      </c>
      <c r="B60" s="181" t="str">
        <f>ORÇAMENTO!C21</f>
        <v>ALVENARIA DE EMBASAMENTO EM BLOCOS CERÂMICOS FURADOS DE 9X19X19CM (ESPESSURA 9CM)</v>
      </c>
      <c r="C60" s="181"/>
      <c r="D60" s="181"/>
      <c r="E60" s="181"/>
      <c r="F60" s="162"/>
      <c r="G60" s="21">
        <f>SUM(G62:G65)</f>
        <v>45.5</v>
      </c>
      <c r="H60" s="10" t="s">
        <v>63</v>
      </c>
    </row>
    <row r="61" spans="1:8" x14ac:dyDescent="0.2">
      <c r="A61" s="41"/>
      <c r="B61" s="35" t="s">
        <v>16</v>
      </c>
      <c r="D61" s="35" t="s">
        <v>209</v>
      </c>
      <c r="E61" s="35" t="s">
        <v>52</v>
      </c>
      <c r="F61" s="35" t="s">
        <v>53</v>
      </c>
      <c r="G61" s="11" t="s">
        <v>0</v>
      </c>
      <c r="H61" s="12"/>
    </row>
    <row r="62" spans="1:8" ht="25.5" x14ac:dyDescent="0.2">
      <c r="A62" s="41"/>
      <c r="B62" s="38" t="s">
        <v>192</v>
      </c>
      <c r="C62" s="2"/>
      <c r="D62" s="37">
        <v>15.85</v>
      </c>
      <c r="E62" s="37">
        <v>0.4</v>
      </c>
      <c r="F62" s="37">
        <v>1</v>
      </c>
      <c r="G62" s="23">
        <f>ROUND(F62*D62*E62,2)</f>
        <v>6.34</v>
      </c>
      <c r="H62" s="12"/>
    </row>
    <row r="63" spans="1:8" x14ac:dyDescent="0.2">
      <c r="A63" s="41"/>
      <c r="B63" s="38" t="s">
        <v>193</v>
      </c>
      <c r="C63" s="2"/>
      <c r="D63" s="37">
        <v>27.65</v>
      </c>
      <c r="E63" s="37">
        <v>0.4</v>
      </c>
      <c r="F63" s="37">
        <v>1</v>
      </c>
      <c r="G63" s="23">
        <f t="shared" ref="G63:G65" si="3">ROUND(F63*D63*E63,2)</f>
        <v>11.06</v>
      </c>
      <c r="H63" s="12"/>
    </row>
    <row r="64" spans="1:8" ht="25.5" x14ac:dyDescent="0.2">
      <c r="A64" s="41"/>
      <c r="B64" s="38" t="s">
        <v>139</v>
      </c>
      <c r="C64" s="2"/>
      <c r="D64" s="37">
        <v>11.4</v>
      </c>
      <c r="E64" s="37">
        <v>0.4</v>
      </c>
      <c r="F64" s="37">
        <v>1</v>
      </c>
      <c r="G64" s="23">
        <f t="shared" si="3"/>
        <v>4.5599999999999996</v>
      </c>
      <c r="H64" s="12"/>
    </row>
    <row r="65" spans="1:8" ht="13.5" thickBot="1" x14ac:dyDescent="0.25">
      <c r="A65" s="42"/>
      <c r="B65" s="39" t="s">
        <v>206</v>
      </c>
      <c r="C65" s="55"/>
      <c r="D65" s="36">
        <v>58.85</v>
      </c>
      <c r="E65" s="36">
        <v>0.4</v>
      </c>
      <c r="F65" s="36">
        <v>1</v>
      </c>
      <c r="G65" s="22">
        <f t="shared" si="3"/>
        <v>23.54</v>
      </c>
      <c r="H65" s="14"/>
    </row>
    <row r="66" spans="1:8" ht="13.5" thickBot="1" x14ac:dyDescent="0.25"/>
    <row r="67" spans="1:8" ht="13.5" thickBot="1" x14ac:dyDescent="0.25">
      <c r="A67" s="44">
        <v>4</v>
      </c>
      <c r="B67" s="182" t="str">
        <f>VLOOKUP(A67,ORÇAMENTO,3,FALSE)</f>
        <v>ESTRUTURAS</v>
      </c>
      <c r="C67" s="182"/>
      <c r="D67" s="182"/>
      <c r="E67" s="182"/>
      <c r="F67" s="48"/>
      <c r="G67" s="45"/>
      <c r="H67" s="46"/>
    </row>
    <row r="68" spans="1:8" ht="13.5" thickBot="1" x14ac:dyDescent="0.25"/>
    <row r="69" spans="1:8" ht="45.75" customHeight="1" x14ac:dyDescent="0.2">
      <c r="A69" s="9" t="s">
        <v>56</v>
      </c>
      <c r="B69" s="181" t="str">
        <f>ORÇAMENTO!C23</f>
        <v>CONCRETO FCK = 20MPA, TRAÇO 1:2,7:3 (CIMENTO/ AREIA MÉDIA/ BRITA 1) - PREPARO MECÂNICO COM BETONEIRA 400 L. AF_07/2016</v>
      </c>
      <c r="C69" s="181"/>
      <c r="D69" s="181"/>
      <c r="E69" s="181"/>
      <c r="F69" s="162"/>
      <c r="G69" s="21">
        <f>SUM(G72:G81)</f>
        <v>8.58</v>
      </c>
      <c r="H69" s="10" t="str">
        <f>VLOOKUP(A69,ORÇAMENTO,4,FALSE)</f>
        <v>M3</v>
      </c>
    </row>
    <row r="70" spans="1:8" x14ac:dyDescent="0.2">
      <c r="A70" s="41"/>
      <c r="B70" s="35" t="s">
        <v>16</v>
      </c>
      <c r="C70" s="35" t="s">
        <v>209</v>
      </c>
      <c r="D70" s="35" t="s">
        <v>46</v>
      </c>
      <c r="E70" s="35" t="s">
        <v>52</v>
      </c>
      <c r="F70" s="35" t="s">
        <v>53</v>
      </c>
      <c r="G70" s="11" t="s">
        <v>0</v>
      </c>
      <c r="H70" s="12"/>
    </row>
    <row r="71" spans="1:8" x14ac:dyDescent="0.2">
      <c r="A71" s="41"/>
      <c r="B71" s="35" t="s">
        <v>215</v>
      </c>
      <c r="C71" s="35"/>
      <c r="D71" s="35"/>
      <c r="E71" s="35"/>
      <c r="F71" s="35"/>
      <c r="G71" s="11"/>
      <c r="H71" s="12"/>
    </row>
    <row r="72" spans="1:8" ht="25.5" x14ac:dyDescent="0.2">
      <c r="A72" s="41"/>
      <c r="B72" s="38" t="s">
        <v>192</v>
      </c>
      <c r="C72" s="37">
        <v>3.8</v>
      </c>
      <c r="D72" s="37">
        <v>0.12</v>
      </c>
      <c r="E72" s="37">
        <v>0.25</v>
      </c>
      <c r="F72" s="37">
        <v>8</v>
      </c>
      <c r="G72" s="23">
        <f>ROUND(F72*D72*C72*E72,2)</f>
        <v>0.91</v>
      </c>
      <c r="H72" s="12"/>
    </row>
    <row r="73" spans="1:8" x14ac:dyDescent="0.2">
      <c r="A73" s="41"/>
      <c r="B73" s="38" t="s">
        <v>193</v>
      </c>
      <c r="C73" s="37">
        <v>3.8</v>
      </c>
      <c r="D73" s="37">
        <v>0.12</v>
      </c>
      <c r="E73" s="37">
        <v>0.25</v>
      </c>
      <c r="F73" s="37">
        <v>11</v>
      </c>
      <c r="G73" s="23">
        <f t="shared" ref="G73:G81" si="4">ROUND(F73*D73*C73*E73,2)</f>
        <v>1.25</v>
      </c>
      <c r="H73" s="12"/>
    </row>
    <row r="74" spans="1:8" ht="25.5" x14ac:dyDescent="0.2">
      <c r="A74" s="41"/>
      <c r="B74" s="38" t="s">
        <v>139</v>
      </c>
      <c r="C74" s="37">
        <v>3.8</v>
      </c>
      <c r="D74" s="37">
        <v>0.12</v>
      </c>
      <c r="E74" s="37">
        <v>0.25</v>
      </c>
      <c r="F74" s="37">
        <v>4</v>
      </c>
      <c r="G74" s="23">
        <f t="shared" si="4"/>
        <v>0.46</v>
      </c>
      <c r="H74" s="12"/>
    </row>
    <row r="75" spans="1:8" x14ac:dyDescent="0.2">
      <c r="A75" s="41"/>
      <c r="B75" s="38" t="s">
        <v>206</v>
      </c>
      <c r="C75" s="37">
        <v>3</v>
      </c>
      <c r="D75" s="37">
        <v>0.12</v>
      </c>
      <c r="E75" s="37">
        <v>0.25</v>
      </c>
      <c r="F75" s="37">
        <v>24</v>
      </c>
      <c r="G75" s="23">
        <f t="shared" si="4"/>
        <v>2.16</v>
      </c>
      <c r="H75" s="12"/>
    </row>
    <row r="76" spans="1:8" x14ac:dyDescent="0.2">
      <c r="A76" s="41"/>
      <c r="B76" s="38"/>
      <c r="C76" s="37"/>
      <c r="D76" s="37"/>
      <c r="E76" s="37"/>
      <c r="F76" s="37"/>
      <c r="G76" s="23">
        <f t="shared" si="4"/>
        <v>0</v>
      </c>
      <c r="H76" s="12"/>
    </row>
    <row r="77" spans="1:8" x14ac:dyDescent="0.2">
      <c r="A77" s="41"/>
      <c r="B77" s="35" t="s">
        <v>214</v>
      </c>
      <c r="C77" s="35"/>
      <c r="D77" s="35"/>
      <c r="E77" s="35"/>
      <c r="F77" s="35"/>
      <c r="G77" s="23">
        <f t="shared" si="4"/>
        <v>0</v>
      </c>
      <c r="H77" s="12"/>
    </row>
    <row r="78" spans="1:8" ht="25.5" x14ac:dyDescent="0.2">
      <c r="A78" s="41"/>
      <c r="B78" s="38" t="s">
        <v>192</v>
      </c>
      <c r="C78" s="37">
        <v>22.63</v>
      </c>
      <c r="D78" s="37">
        <v>0.12</v>
      </c>
      <c r="E78" s="37">
        <v>0.25</v>
      </c>
      <c r="F78" s="37">
        <v>1</v>
      </c>
      <c r="G78" s="23">
        <f t="shared" si="4"/>
        <v>0.68</v>
      </c>
      <c r="H78" s="12"/>
    </row>
    <row r="79" spans="1:8" x14ac:dyDescent="0.2">
      <c r="A79" s="41"/>
      <c r="B79" s="38" t="s">
        <v>193</v>
      </c>
      <c r="C79" s="37">
        <v>34</v>
      </c>
      <c r="D79" s="37">
        <v>0.12</v>
      </c>
      <c r="E79" s="37">
        <v>0.25</v>
      </c>
      <c r="F79" s="37">
        <v>1</v>
      </c>
      <c r="G79" s="23">
        <f t="shared" si="4"/>
        <v>1.02</v>
      </c>
      <c r="H79" s="12"/>
    </row>
    <row r="80" spans="1:8" ht="25.5" x14ac:dyDescent="0.2">
      <c r="A80" s="41"/>
      <c r="B80" s="38" t="s">
        <v>139</v>
      </c>
      <c r="C80" s="37">
        <v>11</v>
      </c>
      <c r="D80" s="37">
        <v>0.12</v>
      </c>
      <c r="E80" s="37">
        <v>0.25</v>
      </c>
      <c r="F80" s="37">
        <v>1</v>
      </c>
      <c r="G80" s="23">
        <f t="shared" si="4"/>
        <v>0.33</v>
      </c>
      <c r="H80" s="12"/>
    </row>
    <row r="81" spans="1:8" ht="13.5" thickBot="1" x14ac:dyDescent="0.25">
      <c r="A81" s="42"/>
      <c r="B81" s="39" t="s">
        <v>206</v>
      </c>
      <c r="C81" s="36">
        <v>58.85</v>
      </c>
      <c r="D81" s="36">
        <v>0.12</v>
      </c>
      <c r="E81" s="36">
        <v>0.25</v>
      </c>
      <c r="F81" s="36">
        <v>1</v>
      </c>
      <c r="G81" s="22">
        <f t="shared" si="4"/>
        <v>1.77</v>
      </c>
      <c r="H81" s="14"/>
    </row>
    <row r="82" spans="1:8" ht="13.5" thickBot="1" x14ac:dyDescent="0.25"/>
    <row r="83" spans="1:8" ht="24.75" customHeight="1" x14ac:dyDescent="0.2">
      <c r="A83" s="9" t="s">
        <v>37</v>
      </c>
      <c r="B83" s="181" t="str">
        <f>ORÇAMENTO!C24</f>
        <v>LANÇAMENTO COM USO DE BALDES, ADENSAMENTO E ACABAMENTO DE CONCRETO EM ESTRUTURAS</v>
      </c>
      <c r="C83" s="181"/>
      <c r="D83" s="181"/>
      <c r="E83" s="181"/>
      <c r="F83" s="162"/>
      <c r="G83" s="21">
        <f>SUM(G85:G85)</f>
        <v>8.58</v>
      </c>
      <c r="H83" s="10" t="str">
        <f>VLOOKUP(A83,ORÇAMENTO,4,FALSE)</f>
        <v>M3</v>
      </c>
    </row>
    <row r="84" spans="1:8" x14ac:dyDescent="0.2">
      <c r="A84" s="41"/>
      <c r="B84" s="35" t="s">
        <v>16</v>
      </c>
      <c r="C84" s="35" t="s">
        <v>45</v>
      </c>
      <c r="D84" s="35"/>
      <c r="E84" s="35"/>
      <c r="F84" s="35"/>
      <c r="G84" s="11" t="s">
        <v>0</v>
      </c>
      <c r="H84" s="12"/>
    </row>
    <row r="85" spans="1:8" ht="13.5" thickBot="1" x14ac:dyDescent="0.25">
      <c r="A85" s="42"/>
      <c r="B85" s="54" t="s">
        <v>216</v>
      </c>
      <c r="C85" s="36">
        <v>8.58</v>
      </c>
      <c r="D85" s="36"/>
      <c r="E85" s="36"/>
      <c r="F85" s="36"/>
      <c r="G85" s="22">
        <f>C85</f>
        <v>8.58</v>
      </c>
      <c r="H85" s="14"/>
    </row>
    <row r="86" spans="1:8" ht="13.5" thickBot="1" x14ac:dyDescent="0.25"/>
    <row r="87" spans="1:8" ht="37.5" customHeight="1" x14ac:dyDescent="0.2">
      <c r="A87" s="9" t="s">
        <v>38</v>
      </c>
      <c r="B87" s="181" t="str">
        <f>ORÇAMENTO!C25</f>
        <v>FABRICAÇÃO DE FÔRMA PARA PILARES E ESTRUTURAS SIMILARES, EM MADEIRA SERRADA, E=25 MM. AF_12/2015</v>
      </c>
      <c r="C87" s="181"/>
      <c r="D87" s="181"/>
      <c r="E87" s="181"/>
      <c r="F87" s="162"/>
      <c r="G87" s="21">
        <f>G89</f>
        <v>43.699999999999996</v>
      </c>
      <c r="H87" s="10" t="str">
        <f>VLOOKUP(A87,ORÇAMENTO,4,FALSE)</f>
        <v>M2</v>
      </c>
    </row>
    <row r="88" spans="1:8" x14ac:dyDescent="0.2">
      <c r="A88" s="41"/>
      <c r="B88" s="35" t="s">
        <v>16</v>
      </c>
      <c r="C88" s="35" t="s">
        <v>49</v>
      </c>
      <c r="D88" s="35" t="s">
        <v>52</v>
      </c>
      <c r="E88" s="35" t="s">
        <v>53</v>
      </c>
      <c r="F88" s="35"/>
      <c r="G88" s="11" t="s">
        <v>0</v>
      </c>
      <c r="H88" s="12"/>
    </row>
    <row r="89" spans="1:8" ht="13.5" thickBot="1" x14ac:dyDescent="0.25">
      <c r="A89" s="42"/>
      <c r="B89" s="54" t="s">
        <v>215</v>
      </c>
      <c r="C89" s="54">
        <v>0.5</v>
      </c>
      <c r="D89" s="36">
        <v>3.8</v>
      </c>
      <c r="E89" s="36">
        <v>23</v>
      </c>
      <c r="F89" s="36"/>
      <c r="G89" s="22">
        <f>C89*D89*E89</f>
        <v>43.699999999999996</v>
      </c>
      <c r="H89" s="14"/>
    </row>
    <row r="90" spans="1:8" ht="13.5" thickBot="1" x14ac:dyDescent="0.25"/>
    <row r="91" spans="1:8" ht="48" customHeight="1" x14ac:dyDescent="0.2">
      <c r="A91" s="9" t="s">
        <v>57</v>
      </c>
      <c r="B91" s="181" t="str">
        <f>ORÇAMENTO!C26</f>
        <v>ARMAÇÃO DE PILAR OU VIGA DE UMA ESTRUTURA CONVENCIONAL DE CONCRETO ARMADO EM UMA EDIFÍCAÇÃO TÉRREA OU SOBRADO UTILIZANDO AÇO CA-50 DE 8.0 MM - MONTAGEM. AF_12/2015</v>
      </c>
      <c r="C91" s="181"/>
      <c r="D91" s="181"/>
      <c r="E91" s="181"/>
      <c r="F91" s="162"/>
      <c r="G91" s="21">
        <f>SUM(G93:G93)</f>
        <v>320</v>
      </c>
      <c r="H91" s="10" t="s">
        <v>66</v>
      </c>
    </row>
    <row r="92" spans="1:8" x14ac:dyDescent="0.2">
      <c r="A92" s="41"/>
      <c r="B92" s="35"/>
      <c r="C92" s="35"/>
      <c r="D92" s="35"/>
      <c r="E92" s="35" t="s">
        <v>213</v>
      </c>
      <c r="F92" s="35"/>
      <c r="G92" s="11" t="s">
        <v>0</v>
      </c>
      <c r="H92" s="12"/>
    </row>
    <row r="93" spans="1:8" ht="26.25" thickBot="1" x14ac:dyDescent="0.25">
      <c r="A93" s="42"/>
      <c r="B93" s="25" t="s">
        <v>217</v>
      </c>
      <c r="C93" s="36"/>
      <c r="D93" s="36"/>
      <c r="E93" s="36">
        <v>320</v>
      </c>
      <c r="F93" s="36"/>
      <c r="G93" s="22">
        <f>E93</f>
        <v>320</v>
      </c>
      <c r="H93" s="14"/>
    </row>
    <row r="94" spans="1:8" ht="13.5" thickBot="1" x14ac:dyDescent="0.25"/>
    <row r="95" spans="1:8" ht="54" customHeight="1" x14ac:dyDescent="0.2">
      <c r="A95" s="9" t="s">
        <v>154</v>
      </c>
      <c r="B95" s="181" t="str">
        <f>ORÇAMENTO!C27</f>
        <v>ARMAÇÃO DE PILAR OU VIGA DE UMA ESTRUTURA CONVENCIONAL DE CONCRETO ARMADO EM UMA EDIFÍCAÇÃO TÉRREA OU SOBRADO UTILIZANDO AÇO CA-60 DE 5.0 MM - MONTAGEM. AF_12/2015</v>
      </c>
      <c r="C95" s="181"/>
      <c r="D95" s="181"/>
      <c r="E95" s="181"/>
      <c r="F95" s="162"/>
      <c r="G95" s="21">
        <f>SUM(G97:G97)</f>
        <v>110</v>
      </c>
      <c r="H95" s="10" t="s">
        <v>66</v>
      </c>
    </row>
    <row r="96" spans="1:8" x14ac:dyDescent="0.2">
      <c r="A96" s="41"/>
      <c r="B96" s="35"/>
      <c r="C96" s="35"/>
      <c r="D96" s="35"/>
      <c r="E96" s="35" t="s">
        <v>213</v>
      </c>
      <c r="F96" s="35"/>
      <c r="G96" s="11" t="s">
        <v>0</v>
      </c>
      <c r="H96" s="12"/>
    </row>
    <row r="97" spans="1:8" ht="26.25" thickBot="1" x14ac:dyDescent="0.25">
      <c r="A97" s="42"/>
      <c r="B97" s="25" t="s">
        <v>217</v>
      </c>
      <c r="C97" s="36"/>
      <c r="D97" s="36"/>
      <c r="E97" s="36">
        <v>110</v>
      </c>
      <c r="F97" s="36"/>
      <c r="G97" s="22">
        <f>E97</f>
        <v>110</v>
      </c>
      <c r="H97" s="14"/>
    </row>
    <row r="98" spans="1:8" ht="13.5" thickBot="1" x14ac:dyDescent="0.25"/>
    <row r="99" spans="1:8" ht="51.75" customHeight="1" x14ac:dyDescent="0.2">
      <c r="A99" s="9" t="s">
        <v>155</v>
      </c>
      <c r="B99" s="181" t="str">
        <f>ORÇAMENTO!C28</f>
        <v>LAJE PRE-MOLDADA P/PISO, SOBRECARGA 200KG/M2, VAOS ATE 3,50M/E=8CM, C/ LAJOTAS E CAP.C/CONC FCK=20MPA, 4CM, INTER-EIXO 38CM, C/ESCORAMENTO (R
EAPR.3X) E FERRAGEM NEGATIVA</v>
      </c>
      <c r="C99" s="181"/>
      <c r="D99" s="181"/>
      <c r="E99" s="181"/>
      <c r="F99" s="115"/>
      <c r="G99" s="21">
        <f>SUM(G101:G101)</f>
        <v>75</v>
      </c>
      <c r="H99" s="10" t="s">
        <v>63</v>
      </c>
    </row>
    <row r="100" spans="1:8" x14ac:dyDescent="0.2">
      <c r="A100" s="41"/>
      <c r="B100" s="35" t="s">
        <v>16</v>
      </c>
      <c r="C100" s="35" t="s">
        <v>45</v>
      </c>
      <c r="D100" s="35"/>
      <c r="E100" s="35"/>
      <c r="F100" s="35"/>
      <c r="G100" s="11" t="s">
        <v>0</v>
      </c>
      <c r="H100" s="12"/>
    </row>
    <row r="101" spans="1:8" ht="51.75" thickBot="1" x14ac:dyDescent="0.25">
      <c r="A101" s="42"/>
      <c r="B101" s="54" t="s">
        <v>218</v>
      </c>
      <c r="C101" s="36">
        <v>75</v>
      </c>
      <c r="D101" s="36"/>
      <c r="E101" s="36"/>
      <c r="F101" s="36"/>
      <c r="G101" s="22">
        <f>C101</f>
        <v>75</v>
      </c>
      <c r="H101" s="14"/>
    </row>
    <row r="102" spans="1:8" ht="13.5" thickBot="1" x14ac:dyDescent="0.25"/>
    <row r="103" spans="1:8" ht="54" customHeight="1" x14ac:dyDescent="0.2">
      <c r="A103" s="9" t="s">
        <v>156</v>
      </c>
      <c r="B103" s="181" t="str">
        <f>ORÇAMENTO!C29</f>
        <v>VERGA PRÉ-MOLDADA PARA PORTAS E JANELAS COM ATÉ 1,5 M DE VÃO</v>
      </c>
      <c r="C103" s="181"/>
      <c r="D103" s="181"/>
      <c r="E103" s="181"/>
      <c r="F103" s="115"/>
      <c r="G103" s="21">
        <f>SUM(G105:G105)</f>
        <v>26</v>
      </c>
      <c r="H103" s="10" t="s">
        <v>63</v>
      </c>
    </row>
    <row r="104" spans="1:8" x14ac:dyDescent="0.2">
      <c r="A104" s="41"/>
      <c r="B104" s="35" t="s">
        <v>16</v>
      </c>
      <c r="C104" s="35" t="s">
        <v>45</v>
      </c>
      <c r="D104" s="35"/>
      <c r="E104" s="35"/>
      <c r="F104" s="35"/>
      <c r="G104" s="11" t="s">
        <v>0</v>
      </c>
      <c r="H104" s="12"/>
    </row>
    <row r="105" spans="1:8" ht="13.5" thickBot="1" x14ac:dyDescent="0.25">
      <c r="A105" s="42"/>
      <c r="B105" s="54" t="s">
        <v>219</v>
      </c>
      <c r="C105" s="36">
        <v>26</v>
      </c>
      <c r="D105" s="36"/>
      <c r="E105" s="36"/>
      <c r="F105" s="36"/>
      <c r="G105" s="22">
        <f>C105</f>
        <v>26</v>
      </c>
      <c r="H105" s="14"/>
    </row>
    <row r="106" spans="1:8" ht="13.5" thickBot="1" x14ac:dyDescent="0.25"/>
    <row r="107" spans="1:8" ht="13.5" thickBot="1" x14ac:dyDescent="0.25">
      <c r="A107" s="44">
        <v>5</v>
      </c>
      <c r="B107" s="182" t="str">
        <f>VLOOKUP(A107,ORÇAMENTO,3,FALSE)</f>
        <v>PAREDES/PAINEIS</v>
      </c>
      <c r="C107" s="182"/>
      <c r="D107" s="182"/>
      <c r="E107" s="182"/>
      <c r="F107" s="48"/>
      <c r="G107" s="45"/>
      <c r="H107" s="46"/>
    </row>
    <row r="108" spans="1:8" ht="13.5" thickBot="1" x14ac:dyDescent="0.25"/>
    <row r="109" spans="1:8" ht="80.25" customHeight="1" x14ac:dyDescent="0.2">
      <c r="A109" s="9" t="s">
        <v>73</v>
      </c>
      <c r="B109" s="181" t="str">
        <f>ORÇAMENTO!C31</f>
        <v>ALVENARIA DE VEDAÇÃO DE BLOCOS CERÂMICOS FURADOS NA VERTICAL DE 9X19X39CM (ESPESSURA 9CM) DE PAREDES COM ÁREA LÍQUIDA MAIOR OU IGUAL A 6M² S
EM VÃOS E ARGAMASSA DE ASSENTAMENTO COM PREPARO EM BETONEIRA. AF_06/20
14</v>
      </c>
      <c r="C109" s="181"/>
      <c r="D109" s="181"/>
      <c r="E109" s="181"/>
      <c r="F109" s="115"/>
      <c r="G109" s="21">
        <f>SUM(G111:G112)</f>
        <v>293.38</v>
      </c>
      <c r="H109" s="10" t="str">
        <f>VLOOKUP(A109,ORÇAMENTO,4,FALSE)</f>
        <v>M2</v>
      </c>
    </row>
    <row r="110" spans="1:8" x14ac:dyDescent="0.2">
      <c r="A110" s="41"/>
      <c r="B110" s="35" t="s">
        <v>16</v>
      </c>
      <c r="C110" s="35" t="s">
        <v>51</v>
      </c>
      <c r="D110" s="35" t="s">
        <v>46</v>
      </c>
      <c r="E110" s="35" t="s">
        <v>52</v>
      </c>
      <c r="F110" s="35" t="s">
        <v>53</v>
      </c>
      <c r="G110" s="11" t="s">
        <v>0</v>
      </c>
      <c r="H110" s="12"/>
    </row>
    <row r="111" spans="1:8" ht="25.5" x14ac:dyDescent="0.2">
      <c r="A111" s="41"/>
      <c r="B111" s="38" t="s">
        <v>222</v>
      </c>
      <c r="C111" s="37">
        <v>54.9</v>
      </c>
      <c r="D111" s="37"/>
      <c r="E111" s="37">
        <v>3.2</v>
      </c>
      <c r="F111" s="37">
        <v>1</v>
      </c>
      <c r="G111" s="23">
        <f>C111*E111*F111</f>
        <v>175.68</v>
      </c>
      <c r="H111" s="12"/>
    </row>
    <row r="112" spans="1:8" ht="13.5" thickBot="1" x14ac:dyDescent="0.25">
      <c r="A112" s="42"/>
      <c r="B112" s="39" t="s">
        <v>206</v>
      </c>
      <c r="C112" s="36">
        <v>58.85</v>
      </c>
      <c r="D112" s="36"/>
      <c r="E112" s="36">
        <v>2</v>
      </c>
      <c r="F112" s="36">
        <v>1</v>
      </c>
      <c r="G112" s="22">
        <f>C112*E112</f>
        <v>117.7</v>
      </c>
      <c r="H112" s="14"/>
    </row>
    <row r="113" spans="1:8" ht="13.5" thickBot="1" x14ac:dyDescent="0.25">
      <c r="A113" s="41"/>
      <c r="B113" s="38"/>
      <c r="C113" s="37"/>
      <c r="D113" s="37"/>
      <c r="E113" s="37"/>
      <c r="F113" s="37"/>
      <c r="G113" s="23"/>
      <c r="H113" s="12"/>
    </row>
    <row r="114" spans="1:8" ht="13.5" thickBot="1" x14ac:dyDescent="0.25">
      <c r="A114" s="44">
        <v>6</v>
      </c>
      <c r="B114" s="182" t="str">
        <f>VLOOKUP(A114,ORÇAMENTO,3,FALSE)</f>
        <v>COBERTURA</v>
      </c>
      <c r="C114" s="182"/>
      <c r="D114" s="182"/>
      <c r="E114" s="182"/>
      <c r="F114" s="48"/>
      <c r="G114" s="45"/>
      <c r="H114" s="46"/>
    </row>
    <row r="115" spans="1:8" ht="13.5" thickBot="1" x14ac:dyDescent="0.25"/>
    <row r="116" spans="1:8" ht="62.25" customHeight="1" x14ac:dyDescent="0.2">
      <c r="A116" s="9" t="s">
        <v>24</v>
      </c>
      <c r="B116" s="181" t="str">
        <f>ORÇAMENTO!C33</f>
        <v>TRAMA DE MADEIRA COMPOSTA POR TERÇAS PARA TELHADOS DE ATÉ 2 ÁGUAS PARA TELHA ONDULADA DE FIBROCIMENTO, METÁLICA, PLÁSTICA OU TERMOACÚSTICA, INCLUSO TRANSPORTE VERTICAL. AF_12/2015</v>
      </c>
      <c r="C116" s="181"/>
      <c r="D116" s="181"/>
      <c r="E116" s="181"/>
      <c r="F116" s="115"/>
      <c r="G116" s="21">
        <f>SUM(G118:G118)</f>
        <v>75</v>
      </c>
      <c r="H116" s="10" t="str">
        <f>VLOOKUP(A116,ORÇAMENTO,4,FALSE)</f>
        <v>M2</v>
      </c>
    </row>
    <row r="117" spans="1:8" x14ac:dyDescent="0.2">
      <c r="A117" s="41"/>
      <c r="B117" s="35" t="s">
        <v>16</v>
      </c>
      <c r="C117" s="35" t="s">
        <v>164</v>
      </c>
      <c r="D117" s="35"/>
      <c r="E117" s="35"/>
      <c r="F117" s="35"/>
      <c r="G117" s="11" t="s">
        <v>0</v>
      </c>
      <c r="H117" s="12"/>
    </row>
    <row r="118" spans="1:8" ht="13.5" thickBot="1" x14ac:dyDescent="0.25">
      <c r="A118" s="42"/>
      <c r="B118" s="39" t="s">
        <v>71</v>
      </c>
      <c r="C118" s="36">
        <v>75</v>
      </c>
      <c r="D118" s="36"/>
      <c r="E118" s="36"/>
      <c r="F118" s="36"/>
      <c r="G118" s="22">
        <f>C118</f>
        <v>75</v>
      </c>
      <c r="H118" s="14"/>
    </row>
    <row r="119" spans="1:8" ht="13.5" thickBot="1" x14ac:dyDescent="0.25"/>
    <row r="120" spans="1:8" ht="56.25" customHeight="1" x14ac:dyDescent="0.2">
      <c r="A120" s="9" t="s">
        <v>151</v>
      </c>
      <c r="B120" s="181" t="str">
        <f>ORÇAMENTO!C34</f>
        <v>TELHAMENTO COM TELHA ONDULADA DE FIBROCIMENTO E = 6 MM, COM RECOBRIMENTO LATERAL DE 1 1/4 DE ONDA PARA TELHADO COM INCLINAÇÃO MÁXIMA DE 10°,
COM ATÉ 2 ÁGUAS, INCLUSO IÇAMENTO. AF_06/2016</v>
      </c>
      <c r="C120" s="181"/>
      <c r="D120" s="181"/>
      <c r="E120" s="181"/>
      <c r="F120" s="115"/>
      <c r="G120" s="21">
        <f>G116</f>
        <v>75</v>
      </c>
      <c r="H120" s="10" t="s">
        <v>63</v>
      </c>
    </row>
    <row r="121" spans="1:8" x14ac:dyDescent="0.2">
      <c r="A121" s="41"/>
      <c r="B121" s="35" t="s">
        <v>16</v>
      </c>
      <c r="C121" s="35" t="s">
        <v>164</v>
      </c>
      <c r="D121" s="35"/>
      <c r="E121" s="35"/>
      <c r="F121" s="35"/>
      <c r="G121" s="11" t="s">
        <v>0</v>
      </c>
      <c r="H121" s="12"/>
    </row>
    <row r="122" spans="1:8" ht="13.5" thickBot="1" x14ac:dyDescent="0.25">
      <c r="A122" s="42"/>
      <c r="B122" s="39" t="s">
        <v>71</v>
      </c>
      <c r="C122" s="36">
        <v>75</v>
      </c>
      <c r="D122" s="36"/>
      <c r="E122" s="36"/>
      <c r="F122" s="36"/>
      <c r="G122" s="22">
        <f>C122</f>
        <v>75</v>
      </c>
      <c r="H122" s="14"/>
    </row>
    <row r="123" spans="1:8" ht="13.5" thickBot="1" x14ac:dyDescent="0.25">
      <c r="A123" s="43"/>
      <c r="B123" s="108"/>
      <c r="C123" s="108"/>
      <c r="D123" s="108"/>
      <c r="E123" s="110"/>
      <c r="F123" s="110"/>
      <c r="G123" s="26"/>
      <c r="H123" s="26"/>
    </row>
    <row r="124" spans="1:8" ht="48.75" customHeight="1" x14ac:dyDescent="0.2">
      <c r="A124" s="9" t="s">
        <v>173</v>
      </c>
      <c r="B124" s="181" t="str">
        <f>ORÇAMENTO!C35</f>
        <v>CALHA EM CHAPA DE AÇO GALVANIZADO NÚMERO 24, DESENVOLVIMENTO DE 50 CM, INCLUSO TRANSPORTE VERTICAL. AF_06/2016</v>
      </c>
      <c r="C124" s="181"/>
      <c r="D124" s="181"/>
      <c r="E124" s="181"/>
      <c r="F124" s="163"/>
      <c r="G124" s="21">
        <f>G126</f>
        <v>22.2</v>
      </c>
      <c r="H124" s="10" t="s">
        <v>64</v>
      </c>
    </row>
    <row r="125" spans="1:8" x14ac:dyDescent="0.2">
      <c r="A125" s="41"/>
      <c r="B125" s="35" t="s">
        <v>16</v>
      </c>
      <c r="C125" s="35" t="s">
        <v>226</v>
      </c>
      <c r="D125" s="35"/>
      <c r="E125" s="35"/>
      <c r="F125" s="35"/>
      <c r="G125" s="11" t="s">
        <v>0</v>
      </c>
      <c r="H125" s="12"/>
    </row>
    <row r="126" spans="1:8" ht="13.5" thickBot="1" x14ac:dyDescent="0.25">
      <c r="A126" s="42"/>
      <c r="B126" s="39" t="s">
        <v>11</v>
      </c>
      <c r="C126" s="36">
        <v>22.2</v>
      </c>
      <c r="D126" s="36"/>
      <c r="E126" s="36"/>
      <c r="F126" s="36"/>
      <c r="G126" s="22">
        <f>C126</f>
        <v>22.2</v>
      </c>
      <c r="H126" s="14"/>
    </row>
    <row r="127" spans="1:8" ht="13.5" thickBot="1" x14ac:dyDescent="0.25">
      <c r="A127" s="43"/>
      <c r="B127" s="108"/>
      <c r="C127" s="108"/>
      <c r="D127" s="108"/>
      <c r="E127" s="110"/>
      <c r="F127" s="110"/>
      <c r="G127" s="26"/>
      <c r="H127" s="26"/>
    </row>
    <row r="128" spans="1:8" ht="13.5" thickBot="1" x14ac:dyDescent="0.25">
      <c r="A128" s="44">
        <v>7</v>
      </c>
      <c r="B128" s="182" t="str">
        <f>VLOOKUP(A128,ORÇAMENTO,3,FALSE)</f>
        <v>INSTALAÇÕES ELÉTRICAS</v>
      </c>
      <c r="C128" s="182"/>
      <c r="D128" s="182"/>
      <c r="E128" s="182"/>
      <c r="F128" s="48"/>
      <c r="G128" s="45"/>
      <c r="H128" s="46"/>
    </row>
    <row r="129" spans="1:8" ht="13.5" thickBot="1" x14ac:dyDescent="0.25"/>
    <row r="130" spans="1:8" ht="27.75" customHeight="1" x14ac:dyDescent="0.2">
      <c r="A130" s="9" t="s">
        <v>25</v>
      </c>
      <c r="B130" s="181" t="str">
        <f>ORÇAMENTO!C37</f>
        <v>CAIXA OCTOGONAL 4" X 4", PVC, INSTALADA EM LAJE - FORNECIMENTO E INSTALAÇÃO. AF_12/2015</v>
      </c>
      <c r="C130" s="181"/>
      <c r="D130" s="181"/>
      <c r="E130" s="181"/>
      <c r="F130" s="115"/>
      <c r="G130" s="21">
        <f>SUM(G132:G132)</f>
        <v>11</v>
      </c>
      <c r="H130" s="10" t="s">
        <v>161</v>
      </c>
    </row>
    <row r="131" spans="1:8" x14ac:dyDescent="0.2">
      <c r="A131" s="41"/>
      <c r="B131" s="35" t="s">
        <v>16</v>
      </c>
      <c r="C131" s="35" t="s">
        <v>36</v>
      </c>
      <c r="D131" s="35"/>
      <c r="E131" s="35"/>
      <c r="F131" s="35"/>
      <c r="G131" s="11" t="s">
        <v>0</v>
      </c>
      <c r="H131" s="12"/>
    </row>
    <row r="132" spans="1:8" ht="39" thickBot="1" x14ac:dyDescent="0.25">
      <c r="A132" s="42"/>
      <c r="B132" s="54" t="s">
        <v>128</v>
      </c>
      <c r="C132" s="36">
        <v>11</v>
      </c>
      <c r="D132" s="36"/>
      <c r="E132" s="36"/>
      <c r="F132" s="36"/>
      <c r="G132" s="22">
        <f>C132</f>
        <v>11</v>
      </c>
      <c r="H132" s="14"/>
    </row>
    <row r="133" spans="1:8" ht="13.5" thickBot="1" x14ac:dyDescent="0.25"/>
    <row r="134" spans="1:8" ht="37.5" customHeight="1" x14ac:dyDescent="0.2">
      <c r="A134" s="9" t="s">
        <v>26</v>
      </c>
      <c r="B134" s="181" t="str">
        <f>ORÇAMENTO!C38</f>
        <v>CAIXA RETANGULAR 4" X 2", PVC, INSTALADA EM PAREDE - FORNECIMENTO E INSTALAÇÃO. AF_12/2015</v>
      </c>
      <c r="C134" s="181"/>
      <c r="D134" s="181"/>
      <c r="E134" s="181"/>
      <c r="F134" s="163"/>
      <c r="G134" s="21">
        <f>SUM(G136:G136)</f>
        <v>19</v>
      </c>
      <c r="H134" s="10" t="s">
        <v>161</v>
      </c>
    </row>
    <row r="135" spans="1:8" x14ac:dyDescent="0.2">
      <c r="A135" s="41"/>
      <c r="B135" s="35" t="s">
        <v>16</v>
      </c>
      <c r="C135" s="35" t="s">
        <v>36</v>
      </c>
      <c r="D135" s="35"/>
      <c r="E135" s="35"/>
      <c r="F135" s="35"/>
      <c r="G135" s="11" t="s">
        <v>0</v>
      </c>
      <c r="H135" s="12"/>
    </row>
    <row r="136" spans="1:8" ht="39" thickBot="1" x14ac:dyDescent="0.25">
      <c r="A136" s="42"/>
      <c r="B136" s="54" t="s">
        <v>128</v>
      </c>
      <c r="C136" s="36">
        <v>19</v>
      </c>
      <c r="D136" s="36"/>
      <c r="E136" s="36"/>
      <c r="F136" s="36"/>
      <c r="G136" s="22">
        <f>C136</f>
        <v>19</v>
      </c>
      <c r="H136" s="14"/>
    </row>
    <row r="137" spans="1:8" ht="13.5" thickBot="1" x14ac:dyDescent="0.25"/>
    <row r="138" spans="1:8" ht="42" customHeight="1" x14ac:dyDescent="0.2">
      <c r="A138" s="9" t="s">
        <v>27</v>
      </c>
      <c r="B138" s="181" t="str">
        <f>ORÇAMENTO!C39</f>
        <v>INTERRUPTOR SIMPLES (1 MÓDULO), 10A/250V, INCLUINDO SUPORTE E PLACA - FORNECIMENTO E INSTALAÇÃO. AF_12/2015</v>
      </c>
      <c r="C138" s="181"/>
      <c r="D138" s="181"/>
      <c r="E138" s="181"/>
      <c r="F138" s="163"/>
      <c r="G138" s="21">
        <f>SUM(G140:G140)</f>
        <v>7</v>
      </c>
      <c r="H138" s="10" t="s">
        <v>161</v>
      </c>
    </row>
    <row r="139" spans="1:8" x14ac:dyDescent="0.2">
      <c r="A139" s="41"/>
      <c r="B139" s="35" t="s">
        <v>16</v>
      </c>
      <c r="C139" s="35" t="s">
        <v>36</v>
      </c>
      <c r="D139" s="35"/>
      <c r="E139" s="35"/>
      <c r="F139" s="35"/>
      <c r="G139" s="11" t="s">
        <v>0</v>
      </c>
      <c r="H139" s="12"/>
    </row>
    <row r="140" spans="1:8" ht="39" thickBot="1" x14ac:dyDescent="0.25">
      <c r="A140" s="42"/>
      <c r="B140" s="54" t="s">
        <v>128</v>
      </c>
      <c r="C140" s="36">
        <v>7</v>
      </c>
      <c r="D140" s="36"/>
      <c r="E140" s="36"/>
      <c r="F140" s="36"/>
      <c r="G140" s="22">
        <f>C140</f>
        <v>7</v>
      </c>
      <c r="H140" s="14"/>
    </row>
    <row r="141" spans="1:8" ht="13.5" thickBot="1" x14ac:dyDescent="0.25"/>
    <row r="142" spans="1:8" ht="44.25" customHeight="1" x14ac:dyDescent="0.2">
      <c r="A142" s="9" t="s">
        <v>28</v>
      </c>
      <c r="B142" s="181" t="str">
        <f>ORÇAMENTO!C40</f>
        <v>TOMADA DE EMBUTIR (1 MÓDULO), 2P+T 10 A, INCLUINDO SUPORTE E PLACA - FORNECIMENTO E INSTALAÇÃO. AF_12/2015</v>
      </c>
      <c r="C142" s="181"/>
      <c r="D142" s="181"/>
      <c r="E142" s="181"/>
      <c r="F142" s="163"/>
      <c r="G142" s="21">
        <f>SUM(G144:G144)</f>
        <v>11</v>
      </c>
      <c r="H142" s="10" t="s">
        <v>161</v>
      </c>
    </row>
    <row r="143" spans="1:8" x14ac:dyDescent="0.2">
      <c r="A143" s="41"/>
      <c r="B143" s="35" t="s">
        <v>16</v>
      </c>
      <c r="C143" s="35" t="s">
        <v>36</v>
      </c>
      <c r="D143" s="35"/>
      <c r="E143" s="35"/>
      <c r="F143" s="35"/>
      <c r="G143" s="11" t="s">
        <v>0</v>
      </c>
      <c r="H143" s="12"/>
    </row>
    <row r="144" spans="1:8" ht="39" thickBot="1" x14ac:dyDescent="0.25">
      <c r="A144" s="42"/>
      <c r="B144" s="54" t="s">
        <v>128</v>
      </c>
      <c r="C144" s="36">
        <v>11</v>
      </c>
      <c r="D144" s="36"/>
      <c r="E144" s="36"/>
      <c r="F144" s="36"/>
      <c r="G144" s="22">
        <f>C144</f>
        <v>11</v>
      </c>
      <c r="H144" s="14"/>
    </row>
    <row r="145" spans="1:8" ht="13.5" thickBot="1" x14ac:dyDescent="0.25"/>
    <row r="146" spans="1:8" ht="39.75" customHeight="1" x14ac:dyDescent="0.2">
      <c r="A146" s="9" t="s">
        <v>136</v>
      </c>
      <c r="B146" s="181" t="str">
        <f>ORÇAMENTO!C41</f>
        <v>TOMADA ALTA DE EMBUTIR (1 MÓDULO), 2P+T 20 A, INCLUINDO SUPORTE E PLACA - FORNECIMENTO E INSTALAÇÃO. AF_12/2015</v>
      </c>
      <c r="C146" s="181"/>
      <c r="D146" s="181"/>
      <c r="E146" s="181"/>
      <c r="F146" s="163"/>
      <c r="G146" s="21">
        <f>SUM(G148:G148)</f>
        <v>1</v>
      </c>
      <c r="H146" s="10" t="s">
        <v>161</v>
      </c>
    </row>
    <row r="147" spans="1:8" x14ac:dyDescent="0.2">
      <c r="A147" s="41"/>
      <c r="B147" s="35" t="s">
        <v>16</v>
      </c>
      <c r="C147" s="35" t="s">
        <v>36</v>
      </c>
      <c r="D147" s="35"/>
      <c r="E147" s="35"/>
      <c r="F147" s="35"/>
      <c r="G147" s="11" t="s">
        <v>0</v>
      </c>
      <c r="H147" s="12"/>
    </row>
    <row r="148" spans="1:8" ht="39" thickBot="1" x14ac:dyDescent="0.25">
      <c r="A148" s="42"/>
      <c r="B148" s="54" t="s">
        <v>128</v>
      </c>
      <c r="C148" s="36">
        <v>1</v>
      </c>
      <c r="D148" s="36"/>
      <c r="E148" s="36"/>
      <c r="F148" s="36"/>
      <c r="G148" s="22">
        <f>C148</f>
        <v>1</v>
      </c>
      <c r="H148" s="14"/>
    </row>
    <row r="149" spans="1:8" ht="13.5" thickBot="1" x14ac:dyDescent="0.25"/>
    <row r="150" spans="1:8" ht="40.5" customHeight="1" x14ac:dyDescent="0.2">
      <c r="A150" s="9" t="s">
        <v>157</v>
      </c>
      <c r="B150" s="181" t="str">
        <f>ORÇAMENTO!C42</f>
        <v>DISJUNTOR TERMOMAGNETICO MONOPOLAR PADRAO NEMA (AMERICANO) 10 A 30A 240V, FORNECIMENTO E INSTALACAO</v>
      </c>
      <c r="C150" s="181"/>
      <c r="D150" s="181"/>
      <c r="E150" s="181"/>
      <c r="F150" s="163"/>
      <c r="G150" s="21">
        <f>SUM(G152:G152)</f>
        <v>5</v>
      </c>
      <c r="H150" s="10" t="s">
        <v>161</v>
      </c>
    </row>
    <row r="151" spans="1:8" x14ac:dyDescent="0.2">
      <c r="A151" s="41"/>
      <c r="B151" s="35" t="s">
        <v>16</v>
      </c>
      <c r="C151" s="35" t="s">
        <v>36</v>
      </c>
      <c r="D151" s="35"/>
      <c r="E151" s="35"/>
      <c r="F151" s="35"/>
      <c r="G151" s="11" t="s">
        <v>0</v>
      </c>
      <c r="H151" s="12"/>
    </row>
    <row r="152" spans="1:8" ht="39" thickBot="1" x14ac:dyDescent="0.25">
      <c r="A152" s="42"/>
      <c r="B152" s="54" t="s">
        <v>128</v>
      </c>
      <c r="C152" s="36">
        <v>5</v>
      </c>
      <c r="D152" s="36"/>
      <c r="E152" s="36"/>
      <c r="F152" s="36"/>
      <c r="G152" s="22">
        <f>C152</f>
        <v>5</v>
      </c>
      <c r="H152" s="14"/>
    </row>
    <row r="153" spans="1:8" ht="13.5" thickBot="1" x14ac:dyDescent="0.25"/>
    <row r="154" spans="1:8" ht="35.25" customHeight="1" x14ac:dyDescent="0.2">
      <c r="A154" s="9" t="s">
        <v>158</v>
      </c>
      <c r="B154" s="181" t="str">
        <f>ORÇAMENTO!C44</f>
        <v>ELETRODUTO RÍGIDO ROSCÁVEL, PVC, DN 32 MM (1"), PARA CIRCUITOS TERMINAIS, INSTALADO EM FORRO - FORNECIMENTO E INSTALAÇÃO. AF_12/2015</v>
      </c>
      <c r="C154" s="181"/>
      <c r="D154" s="181"/>
      <c r="E154" s="181"/>
      <c r="F154" s="163"/>
      <c r="G154" s="21">
        <f>SUM(G156:G156)</f>
        <v>90</v>
      </c>
      <c r="H154" s="10" t="s">
        <v>64</v>
      </c>
    </row>
    <row r="155" spans="1:8" x14ac:dyDescent="0.2">
      <c r="A155" s="41"/>
      <c r="B155" s="35" t="s">
        <v>16</v>
      </c>
      <c r="C155" s="35" t="s">
        <v>36</v>
      </c>
      <c r="D155" s="35"/>
      <c r="E155" s="35"/>
      <c r="F155" s="35"/>
      <c r="G155" s="11" t="s">
        <v>0</v>
      </c>
      <c r="H155" s="12"/>
    </row>
    <row r="156" spans="1:8" ht="39" thickBot="1" x14ac:dyDescent="0.25">
      <c r="A156" s="42"/>
      <c r="B156" s="54" t="s">
        <v>128</v>
      </c>
      <c r="C156" s="36">
        <v>90</v>
      </c>
      <c r="D156" s="36"/>
      <c r="E156" s="36"/>
      <c r="F156" s="36"/>
      <c r="G156" s="22">
        <f>C156</f>
        <v>90</v>
      </c>
      <c r="H156" s="14"/>
    </row>
    <row r="157" spans="1:8" ht="13.5" thickBot="1" x14ac:dyDescent="0.25"/>
    <row r="158" spans="1:8" ht="39" customHeight="1" x14ac:dyDescent="0.2">
      <c r="A158" s="9" t="s">
        <v>159</v>
      </c>
      <c r="B158" s="181" t="str">
        <f>ORÇAMENTO!C44</f>
        <v>ELETRODUTO RÍGIDO ROSCÁVEL, PVC, DN 32 MM (1"), PARA CIRCUITOS TERMINAIS, INSTALADO EM FORRO - FORNECIMENTO E INSTALAÇÃO. AF_12/2015</v>
      </c>
      <c r="C158" s="181"/>
      <c r="D158" s="181"/>
      <c r="E158" s="181"/>
      <c r="F158" s="163"/>
      <c r="G158" s="21">
        <f>SUM(G160:G160)</f>
        <v>15</v>
      </c>
      <c r="H158" s="10" t="s">
        <v>64</v>
      </c>
    </row>
    <row r="159" spans="1:8" x14ac:dyDescent="0.2">
      <c r="A159" s="41"/>
      <c r="B159" s="35" t="s">
        <v>16</v>
      </c>
      <c r="C159" s="35" t="s">
        <v>36</v>
      </c>
      <c r="D159" s="35"/>
      <c r="E159" s="35"/>
      <c r="F159" s="35"/>
      <c r="G159" s="11" t="s">
        <v>0</v>
      </c>
      <c r="H159" s="12"/>
    </row>
    <row r="160" spans="1:8" ht="39" thickBot="1" x14ac:dyDescent="0.25">
      <c r="A160" s="42"/>
      <c r="B160" s="54" t="s">
        <v>128</v>
      </c>
      <c r="C160" s="36">
        <v>15</v>
      </c>
      <c r="D160" s="36"/>
      <c r="E160" s="36"/>
      <c r="F160" s="36"/>
      <c r="G160" s="22">
        <f>C160</f>
        <v>15</v>
      </c>
      <c r="H160" s="14"/>
    </row>
    <row r="161" spans="1:8" ht="13.5" thickBot="1" x14ac:dyDescent="0.25"/>
    <row r="162" spans="1:8" ht="49.5" customHeight="1" x14ac:dyDescent="0.2">
      <c r="A162" s="9" t="s">
        <v>234</v>
      </c>
      <c r="B162" s="181" t="str">
        <f>ORÇAMENTO!C45</f>
        <v>CABO DE COBRE FLEXÍVEL ISOLADO, 2,5 MM², ANTI-CHAMA 450/750 V, PARA CIRCUITOS TERMINAIS - FORNECIMENTO E INSTALAÇÃO. AF_12/2015</v>
      </c>
      <c r="C162" s="181"/>
      <c r="D162" s="181"/>
      <c r="E162" s="181"/>
      <c r="F162" s="163"/>
      <c r="G162" s="21">
        <v>390</v>
      </c>
      <c r="H162" s="10" t="s">
        <v>64</v>
      </c>
    </row>
    <row r="163" spans="1:8" x14ac:dyDescent="0.2">
      <c r="A163" s="41"/>
      <c r="B163" s="35" t="s">
        <v>16</v>
      </c>
      <c r="C163" s="35" t="s">
        <v>36</v>
      </c>
      <c r="D163" s="35"/>
      <c r="E163" s="35"/>
      <c r="F163" s="35"/>
      <c r="G163" s="11" t="s">
        <v>0</v>
      </c>
      <c r="H163" s="12"/>
    </row>
    <row r="164" spans="1:8" ht="39" thickBot="1" x14ac:dyDescent="0.25">
      <c r="A164" s="42"/>
      <c r="B164" s="54" t="s">
        <v>128</v>
      </c>
      <c r="C164" s="36">
        <v>390</v>
      </c>
      <c r="D164" s="36"/>
      <c r="E164" s="36"/>
      <c r="F164" s="36"/>
      <c r="G164" s="22">
        <f>C164</f>
        <v>390</v>
      </c>
      <c r="H164" s="14"/>
    </row>
    <row r="165" spans="1:8" ht="13.5" thickBot="1" x14ac:dyDescent="0.25"/>
    <row r="166" spans="1:8" ht="47.25" customHeight="1" x14ac:dyDescent="0.2">
      <c r="A166" s="9" t="s">
        <v>160</v>
      </c>
      <c r="B166" s="181" t="str">
        <f>ORÇAMENTO!C46</f>
        <v>CABO DE COBRE FLEXÍVEL ISOLADO, 4 MM², ANTI-CHAMA 450/750 V, PARA CIRCUITOS TERMINAIS - FORNECIMENTO E INSTALAÇÃO. AF_12/2015</v>
      </c>
      <c r="C166" s="181"/>
      <c r="D166" s="181"/>
      <c r="E166" s="181"/>
      <c r="F166" s="163"/>
      <c r="G166" s="21">
        <v>90</v>
      </c>
      <c r="H166" s="10" t="s">
        <v>64</v>
      </c>
    </row>
    <row r="167" spans="1:8" x14ac:dyDescent="0.2">
      <c r="A167" s="41"/>
      <c r="B167" s="35" t="s">
        <v>16</v>
      </c>
      <c r="C167" s="35" t="s">
        <v>36</v>
      </c>
      <c r="D167" s="35"/>
      <c r="E167" s="35"/>
      <c r="F167" s="35"/>
      <c r="G167" s="11" t="s">
        <v>0</v>
      </c>
      <c r="H167" s="12"/>
    </row>
    <row r="168" spans="1:8" ht="39" thickBot="1" x14ac:dyDescent="0.25">
      <c r="A168" s="42"/>
      <c r="B168" s="54" t="s">
        <v>128</v>
      </c>
      <c r="C168" s="36">
        <v>90</v>
      </c>
      <c r="D168" s="36"/>
      <c r="E168" s="36"/>
      <c r="F168" s="36"/>
      <c r="G168" s="22">
        <f>C168</f>
        <v>90</v>
      </c>
      <c r="H168" s="14"/>
    </row>
    <row r="169" spans="1:8" ht="13.5" thickBot="1" x14ac:dyDescent="0.25"/>
    <row r="170" spans="1:8" ht="42" customHeight="1" x14ac:dyDescent="0.2">
      <c r="A170" s="9" t="s">
        <v>229</v>
      </c>
      <c r="B170" s="181" t="str">
        <f>ORÇAMENTO!C47</f>
        <v>CABO DE COBRE FLEXÍVEL ISOLADO, 6 MM², ANTI-CHAMA 450/750 V, PARA CIRCUITOS TERMINAIS - FORNECIMENTO E INSTALAÇÃO. AF_12/2015</v>
      </c>
      <c r="C170" s="181"/>
      <c r="D170" s="181"/>
      <c r="E170" s="181"/>
      <c r="F170" s="163"/>
      <c r="G170" s="21">
        <v>30</v>
      </c>
      <c r="H170" s="10" t="s">
        <v>64</v>
      </c>
    </row>
    <row r="171" spans="1:8" x14ac:dyDescent="0.2">
      <c r="A171" s="41"/>
      <c r="B171" s="35" t="s">
        <v>16</v>
      </c>
      <c r="C171" s="35" t="s">
        <v>36</v>
      </c>
      <c r="D171" s="35"/>
      <c r="E171" s="35"/>
      <c r="F171" s="35"/>
      <c r="G171" s="11" t="s">
        <v>0</v>
      </c>
      <c r="H171" s="12"/>
    </row>
    <row r="172" spans="1:8" ht="39" thickBot="1" x14ac:dyDescent="0.25">
      <c r="A172" s="42"/>
      <c r="B172" s="54" t="s">
        <v>128</v>
      </c>
      <c r="C172" s="36">
        <v>30</v>
      </c>
      <c r="D172" s="36"/>
      <c r="E172" s="36"/>
      <c r="F172" s="36"/>
      <c r="G172" s="22">
        <f>C172</f>
        <v>30</v>
      </c>
      <c r="H172" s="14"/>
    </row>
    <row r="173" spans="1:8" ht="13.5" thickBot="1" x14ac:dyDescent="0.25"/>
    <row r="174" spans="1:8" ht="45" customHeight="1" x14ac:dyDescent="0.2">
      <c r="A174" s="9" t="s">
        <v>230</v>
      </c>
      <c r="B174" s="181" t="str">
        <f>ORÇAMENTO!C48</f>
        <v>LUMINARIA TIPO CALHA, DE SOBREPOR, COM REATOR DE PARTIDA RAPIDA E LAMPADA FLUORESCENTE 1X20W, COMPLETA, FORNECIMENTO E INSTALACAO</v>
      </c>
      <c r="C174" s="181"/>
      <c r="D174" s="181"/>
      <c r="E174" s="181"/>
      <c r="F174" s="163"/>
      <c r="G174" s="21">
        <f>SUM(G176:G176)</f>
        <v>3</v>
      </c>
      <c r="H174" s="10" t="s">
        <v>161</v>
      </c>
    </row>
    <row r="175" spans="1:8" x14ac:dyDescent="0.2">
      <c r="A175" s="41"/>
      <c r="B175" s="35" t="s">
        <v>16</v>
      </c>
      <c r="C175" s="35" t="s">
        <v>36</v>
      </c>
      <c r="D175" s="35"/>
      <c r="E175" s="35"/>
      <c r="F175" s="35"/>
      <c r="G175" s="11" t="s">
        <v>0</v>
      </c>
      <c r="H175" s="12"/>
    </row>
    <row r="176" spans="1:8" ht="39" thickBot="1" x14ac:dyDescent="0.25">
      <c r="A176" s="42"/>
      <c r="B176" s="54" t="s">
        <v>128</v>
      </c>
      <c r="C176" s="36">
        <v>3</v>
      </c>
      <c r="D176" s="36"/>
      <c r="E176" s="36"/>
      <c r="F176" s="36"/>
      <c r="G176" s="22">
        <f>C176</f>
        <v>3</v>
      </c>
      <c r="H176" s="14"/>
    </row>
    <row r="177" spans="1:8" ht="13.5" thickBot="1" x14ac:dyDescent="0.25"/>
    <row r="178" spans="1:8" ht="41.25" customHeight="1" x14ac:dyDescent="0.2">
      <c r="A178" s="9" t="s">
        <v>235</v>
      </c>
      <c r="B178" s="181" t="str">
        <f>ORÇAMENTO!C49</f>
        <v>LUMINARIA TIPO CALHA, DE SOBREPOR, COM REATOR DE PARTIDA RAPIDA E LAMPADA FLUORESCENTE 1X40W, COMPLETA, FORNECIMENTO E INSTALACAO</v>
      </c>
      <c r="C178" s="181"/>
      <c r="D178" s="181"/>
      <c r="E178" s="181"/>
      <c r="F178" s="163"/>
      <c r="G178" s="21">
        <f>SUM(G180:G180)</f>
        <v>3</v>
      </c>
      <c r="H178" s="10" t="s">
        <v>161</v>
      </c>
    </row>
    <row r="179" spans="1:8" x14ac:dyDescent="0.2">
      <c r="A179" s="41"/>
      <c r="B179" s="35" t="s">
        <v>16</v>
      </c>
      <c r="C179" s="35" t="s">
        <v>36</v>
      </c>
      <c r="D179" s="35"/>
      <c r="E179" s="35"/>
      <c r="F179" s="35"/>
      <c r="G179" s="11" t="s">
        <v>0</v>
      </c>
      <c r="H179" s="12"/>
    </row>
    <row r="180" spans="1:8" ht="39" thickBot="1" x14ac:dyDescent="0.25">
      <c r="A180" s="42"/>
      <c r="B180" s="54" t="s">
        <v>128</v>
      </c>
      <c r="C180" s="36">
        <v>3</v>
      </c>
      <c r="D180" s="36"/>
      <c r="E180" s="36"/>
      <c r="F180" s="36"/>
      <c r="G180" s="22">
        <f>C180</f>
        <v>3</v>
      </c>
      <c r="H180" s="14"/>
    </row>
    <row r="181" spans="1:8" ht="13.5" thickBot="1" x14ac:dyDescent="0.25"/>
    <row r="182" spans="1:8" ht="40.5" customHeight="1" x14ac:dyDescent="0.2">
      <c r="A182" s="9" t="s">
        <v>236</v>
      </c>
      <c r="B182" s="181" t="str">
        <f>ORÇAMENTO!C50</f>
        <v>LUMINARIA TIPO CALHA, DE SOBREPOR, COM REATOR DE PARTIDA RAPIDA E LAMPADA FLUORESCENTE 2X40W, COMPLETA, FORNECIMENTO E INSTALACAO</v>
      </c>
      <c r="C182" s="181"/>
      <c r="D182" s="181"/>
      <c r="E182" s="181"/>
      <c r="F182" s="163"/>
      <c r="G182" s="21">
        <f>SUM(G184:G184)</f>
        <v>5</v>
      </c>
      <c r="H182" s="10" t="s">
        <v>161</v>
      </c>
    </row>
    <row r="183" spans="1:8" x14ac:dyDescent="0.2">
      <c r="A183" s="41"/>
      <c r="B183" s="35" t="s">
        <v>16</v>
      </c>
      <c r="C183" s="35" t="s">
        <v>36</v>
      </c>
      <c r="D183" s="35"/>
      <c r="E183" s="35"/>
      <c r="F183" s="35"/>
      <c r="G183" s="11" t="s">
        <v>0</v>
      </c>
      <c r="H183" s="12"/>
    </row>
    <row r="184" spans="1:8" ht="39" thickBot="1" x14ac:dyDescent="0.25">
      <c r="A184" s="42"/>
      <c r="B184" s="54" t="s">
        <v>128</v>
      </c>
      <c r="C184" s="36">
        <v>5</v>
      </c>
      <c r="D184" s="36"/>
      <c r="E184" s="36"/>
      <c r="F184" s="36"/>
      <c r="G184" s="22">
        <f>C184</f>
        <v>5</v>
      </c>
      <c r="H184" s="14"/>
    </row>
    <row r="185" spans="1:8" ht="13.5" thickBot="1" x14ac:dyDescent="0.25"/>
    <row r="186" spans="1:8" ht="51" customHeight="1" x14ac:dyDescent="0.2">
      <c r="A186" s="9" t="s">
        <v>237</v>
      </c>
      <c r="B186" s="181" t="str">
        <f>ORÇAMENTO!C51</f>
        <v>QUADRO DE DISTRIBUICAO DE ENERGIA EM CHAPA DE ACO GALVANIZADO, PARA 12DISJUNTORES TERMOMAGNETICOS MONOPOLARES, COM BARRAMENTO TRIFASICO E NEUTRO - FORNECIMENTO E INSTALACAO</v>
      </c>
      <c r="C186" s="181"/>
      <c r="D186" s="181"/>
      <c r="E186" s="181"/>
      <c r="F186" s="163"/>
      <c r="G186" s="21">
        <f>SUM(G188:G188)</f>
        <v>1</v>
      </c>
      <c r="H186" s="10" t="s">
        <v>161</v>
      </c>
    </row>
    <row r="187" spans="1:8" x14ac:dyDescent="0.2">
      <c r="A187" s="41"/>
      <c r="B187" s="35" t="s">
        <v>16</v>
      </c>
      <c r="C187" s="35" t="s">
        <v>36</v>
      </c>
      <c r="D187" s="35"/>
      <c r="E187" s="35"/>
      <c r="F187" s="35"/>
      <c r="G187" s="11" t="s">
        <v>0</v>
      </c>
      <c r="H187" s="12"/>
    </row>
    <row r="188" spans="1:8" ht="39" thickBot="1" x14ac:dyDescent="0.25">
      <c r="A188" s="42"/>
      <c r="B188" s="54" t="s">
        <v>128</v>
      </c>
      <c r="C188" s="36">
        <v>1</v>
      </c>
      <c r="D188" s="36"/>
      <c r="E188" s="36"/>
      <c r="F188" s="36"/>
      <c r="G188" s="22">
        <f>C188</f>
        <v>1</v>
      </c>
      <c r="H188" s="14"/>
    </row>
    <row r="189" spans="1:8" ht="13.5" thickBot="1" x14ac:dyDescent="0.25"/>
    <row r="190" spans="1:8" ht="13.5" thickBot="1" x14ac:dyDescent="0.25">
      <c r="A190" s="44">
        <v>8</v>
      </c>
      <c r="B190" s="182" t="str">
        <f>VLOOKUP(A190,ORÇAMENTO,3,FALSE)</f>
        <v>INSTALAÇÕES HIDROSSANITÁRIAS</v>
      </c>
      <c r="C190" s="182"/>
      <c r="D190" s="182"/>
      <c r="E190" s="182"/>
      <c r="F190" s="48"/>
      <c r="G190" s="45"/>
      <c r="H190" s="46"/>
    </row>
    <row r="191" spans="1:8" ht="13.5" thickBot="1" x14ac:dyDescent="0.25"/>
    <row r="192" spans="1:8" ht="41.25" customHeight="1" x14ac:dyDescent="0.2">
      <c r="A192" s="9" t="s">
        <v>29</v>
      </c>
      <c r="B192" s="181" t="str">
        <f>ORÇAMENTO!C53</f>
        <v>CAIXA DE INSPEÇÃO 80X80X80CM EM ALVENARIA - EXECUÇÃO</v>
      </c>
      <c r="C192" s="181"/>
      <c r="D192" s="181"/>
      <c r="E192" s="181"/>
      <c r="F192" s="163"/>
      <c r="G192" s="21">
        <f>SUM(G194)</f>
        <v>5</v>
      </c>
      <c r="H192" s="10" t="str">
        <f>VLOOKUP(A192,ORÇAMENTO,4,FALSE)</f>
        <v xml:space="preserve">UN    </v>
      </c>
    </row>
    <row r="193" spans="1:8" x14ac:dyDescent="0.2">
      <c r="A193" s="41"/>
      <c r="B193" s="35" t="s">
        <v>16</v>
      </c>
      <c r="C193" s="35" t="s">
        <v>36</v>
      </c>
      <c r="D193" s="35"/>
      <c r="E193" s="35"/>
      <c r="F193" s="35"/>
      <c r="G193" s="11" t="s">
        <v>0</v>
      </c>
      <c r="H193" s="12"/>
    </row>
    <row r="194" spans="1:8" ht="39" thickBot="1" x14ac:dyDescent="0.25">
      <c r="A194" s="42"/>
      <c r="B194" s="54" t="s">
        <v>128</v>
      </c>
      <c r="C194" s="36">
        <v>5</v>
      </c>
      <c r="D194" s="36"/>
      <c r="E194" s="36"/>
      <c r="F194" s="36"/>
      <c r="G194" s="22">
        <f>C194</f>
        <v>5</v>
      </c>
      <c r="H194" s="14"/>
    </row>
    <row r="195" spans="1:8" ht="13.5" thickBot="1" x14ac:dyDescent="0.25"/>
    <row r="196" spans="1:8" ht="49.5" customHeight="1" x14ac:dyDescent="0.2">
      <c r="A196" s="9" t="s">
        <v>30</v>
      </c>
      <c r="B196" s="181" t="str">
        <f>ORÇAMENTO!C54</f>
        <v>CAIXA SIFONADA, PVC, DN 100 X 100 X 50 MM, JUNTA ELÁSTICA, FORNECIDA E INSTALADA EM RAMAL DE DESCARGA OU EM RAMAL DE ESGOTO SANITÁRIO. AF_12
/2014</v>
      </c>
      <c r="C196" s="181"/>
      <c r="D196" s="181"/>
      <c r="E196" s="181"/>
      <c r="F196" s="163"/>
      <c r="G196" s="21">
        <f>SUM(G198)</f>
        <v>1</v>
      </c>
      <c r="H196" s="10" t="str">
        <f>VLOOKUP(A196,ORÇAMENTO,4,FALSE)</f>
        <v xml:space="preserve">UN    </v>
      </c>
    </row>
    <row r="197" spans="1:8" x14ac:dyDescent="0.2">
      <c r="A197" s="41"/>
      <c r="B197" s="35" t="s">
        <v>16</v>
      </c>
      <c r="C197" s="35" t="s">
        <v>36</v>
      </c>
      <c r="D197" s="35"/>
      <c r="E197" s="35"/>
      <c r="F197" s="35"/>
      <c r="G197" s="11" t="s">
        <v>0</v>
      </c>
      <c r="H197" s="12"/>
    </row>
    <row r="198" spans="1:8" ht="39" thickBot="1" x14ac:dyDescent="0.25">
      <c r="A198" s="42"/>
      <c r="B198" s="54" t="s">
        <v>128</v>
      </c>
      <c r="C198" s="36">
        <v>1</v>
      </c>
      <c r="D198" s="36"/>
      <c r="E198" s="36"/>
      <c r="F198" s="36"/>
      <c r="G198" s="22">
        <f>C198</f>
        <v>1</v>
      </c>
      <c r="H198" s="14"/>
    </row>
    <row r="199" spans="1:8" ht="13.5" thickBot="1" x14ac:dyDescent="0.25"/>
    <row r="200" spans="1:8" ht="49.5" customHeight="1" x14ac:dyDescent="0.2">
      <c r="A200" s="9" t="s">
        <v>31</v>
      </c>
      <c r="B200" s="181" t="str">
        <f>ORÇAMENTO!C55</f>
        <v>RALO SIFONADO, PVC, DN 100 X 40 MM, JUNTA SOLDÁVEL, FORNECIDO E INSTALADO EM RAMAL DE DESCARGA OU EM RAMAL DE ESGOTO SANITÁRIO. AF_12/2014</v>
      </c>
      <c r="C200" s="181"/>
      <c r="D200" s="181"/>
      <c r="E200" s="181"/>
      <c r="F200" s="163"/>
      <c r="G200" s="21">
        <f>SUM(G202)</f>
        <v>3</v>
      </c>
      <c r="H200" s="10" t="str">
        <f>VLOOKUP(A200,ORÇAMENTO,4,FALSE)</f>
        <v xml:space="preserve">UN    </v>
      </c>
    </row>
    <row r="201" spans="1:8" x14ac:dyDescent="0.2">
      <c r="A201" s="41"/>
      <c r="B201" s="35" t="s">
        <v>16</v>
      </c>
      <c r="C201" s="35" t="s">
        <v>36</v>
      </c>
      <c r="D201" s="35"/>
      <c r="E201" s="35"/>
      <c r="F201" s="35"/>
      <c r="G201" s="11" t="s">
        <v>0</v>
      </c>
      <c r="H201" s="12"/>
    </row>
    <row r="202" spans="1:8" ht="39" thickBot="1" x14ac:dyDescent="0.25">
      <c r="A202" s="42"/>
      <c r="B202" s="54" t="s">
        <v>128</v>
      </c>
      <c r="C202" s="36">
        <v>3</v>
      </c>
      <c r="D202" s="36"/>
      <c r="E202" s="36"/>
      <c r="F202" s="36"/>
      <c r="G202" s="22">
        <f>C202</f>
        <v>3</v>
      </c>
      <c r="H202" s="14"/>
    </row>
    <row r="203" spans="1:8" ht="13.5" thickBot="1" x14ac:dyDescent="0.25"/>
    <row r="204" spans="1:8" ht="36" customHeight="1" x14ac:dyDescent="0.2">
      <c r="A204" s="9" t="s">
        <v>74</v>
      </c>
      <c r="B204" s="181" t="str">
        <f>ORÇAMENTO!C56</f>
        <v>SIFÃO DO TIPO FLEXÍVEL EM PVC 1 X 1.1/2 - FORNECIMENTO E INSTALAÇÃO</v>
      </c>
      <c r="C204" s="181"/>
      <c r="D204" s="181"/>
      <c r="E204" s="181"/>
      <c r="F204" s="163"/>
      <c r="G204" s="21">
        <f>SUM(G206)</f>
        <v>2</v>
      </c>
      <c r="H204" s="10" t="str">
        <f>VLOOKUP(A204,ORÇAMENTO,4,FALSE)</f>
        <v xml:space="preserve">UN    </v>
      </c>
    </row>
    <row r="205" spans="1:8" x14ac:dyDescent="0.2">
      <c r="A205" s="41"/>
      <c r="B205" s="35" t="s">
        <v>16</v>
      </c>
      <c r="C205" s="35" t="s">
        <v>36</v>
      </c>
      <c r="D205" s="35"/>
      <c r="E205" s="35"/>
      <c r="F205" s="35"/>
      <c r="G205" s="11" t="s">
        <v>0</v>
      </c>
      <c r="H205" s="12"/>
    </row>
    <row r="206" spans="1:8" ht="39" thickBot="1" x14ac:dyDescent="0.25">
      <c r="A206" s="42"/>
      <c r="B206" s="54" t="s">
        <v>128</v>
      </c>
      <c r="C206" s="36">
        <v>2</v>
      </c>
      <c r="D206" s="36"/>
      <c r="E206" s="36"/>
      <c r="F206" s="36"/>
      <c r="G206" s="22">
        <f>C206</f>
        <v>2</v>
      </c>
      <c r="H206" s="14"/>
    </row>
    <row r="207" spans="1:8" ht="13.5" thickBot="1" x14ac:dyDescent="0.25"/>
    <row r="208" spans="1:8" ht="48" customHeight="1" x14ac:dyDescent="0.2">
      <c r="A208" s="9" t="s">
        <v>75</v>
      </c>
      <c r="B208" s="181" t="str">
        <f>ORÇAMENTO!C57</f>
        <v>VÁLVULA EM METAL CROMADO TIPO AMERICANA 3.1/2" X 1.1/2" PARA PIA OU LAVATÓRIO - FORNECIMENTO E INSTALAÇÃO. AF_12/2013</v>
      </c>
      <c r="C208" s="181"/>
      <c r="D208" s="181"/>
      <c r="E208" s="181"/>
      <c r="F208" s="163"/>
      <c r="G208" s="21">
        <f>SUM(G210)</f>
        <v>2</v>
      </c>
      <c r="H208" s="10" t="str">
        <f>VLOOKUP(A208,ORÇAMENTO,4,FALSE)</f>
        <v xml:space="preserve">UN    </v>
      </c>
    </row>
    <row r="209" spans="1:8" x14ac:dyDescent="0.2">
      <c r="A209" s="41"/>
      <c r="B209" s="35" t="s">
        <v>16</v>
      </c>
      <c r="C209" s="35" t="s">
        <v>36</v>
      </c>
      <c r="D209" s="35"/>
      <c r="E209" s="35"/>
      <c r="F209" s="35"/>
      <c r="G209" s="11" t="s">
        <v>0</v>
      </c>
      <c r="H209" s="12"/>
    </row>
    <row r="210" spans="1:8" ht="39" thickBot="1" x14ac:dyDescent="0.25">
      <c r="A210" s="42"/>
      <c r="B210" s="54" t="s">
        <v>128</v>
      </c>
      <c r="C210" s="36">
        <v>2</v>
      </c>
      <c r="D210" s="36"/>
      <c r="E210" s="36"/>
      <c r="F210" s="36"/>
      <c r="G210" s="22">
        <f>C210</f>
        <v>2</v>
      </c>
      <c r="H210" s="14"/>
    </row>
    <row r="211" spans="1:8" ht="13.5" thickBot="1" x14ac:dyDescent="0.25"/>
    <row r="212" spans="1:8" ht="54.75" customHeight="1" x14ac:dyDescent="0.2">
      <c r="A212" s="9" t="s">
        <v>76</v>
      </c>
      <c r="B212" s="181" t="str">
        <f>ORÇAMENTO!C58</f>
        <v>JOELHO 45 GRAUS, PVC, SERIE NORMAL, ESGOTO PREDIAL, DN 50 MM, JUNTA ELÁSTICA, FORNECIDO E INSTALADO EM RAMAL DE DESCARGA OU RAMAL DE ESGOTO SANITÁRIO. AF_12/2014</v>
      </c>
      <c r="C212" s="181"/>
      <c r="D212" s="181"/>
      <c r="E212" s="181"/>
      <c r="F212" s="163"/>
      <c r="G212" s="21">
        <f>SUM(G214)</f>
        <v>4</v>
      </c>
      <c r="H212" s="10" t="str">
        <f>VLOOKUP(A212,ORÇAMENTO,4,FALSE)</f>
        <v xml:space="preserve">UN    </v>
      </c>
    </row>
    <row r="213" spans="1:8" x14ac:dyDescent="0.2">
      <c r="A213" s="41"/>
      <c r="B213" s="35" t="s">
        <v>16</v>
      </c>
      <c r="C213" s="35" t="s">
        <v>36</v>
      </c>
      <c r="D213" s="35"/>
      <c r="E213" s="35"/>
      <c r="F213" s="35"/>
      <c r="G213" s="11" t="s">
        <v>0</v>
      </c>
      <c r="H213" s="12"/>
    </row>
    <row r="214" spans="1:8" ht="39" thickBot="1" x14ac:dyDescent="0.25">
      <c r="A214" s="42"/>
      <c r="B214" s="54" t="s">
        <v>128</v>
      </c>
      <c r="C214" s="36">
        <v>4</v>
      </c>
      <c r="D214" s="36"/>
      <c r="E214" s="36"/>
      <c r="F214" s="36"/>
      <c r="G214" s="22">
        <f>C214</f>
        <v>4</v>
      </c>
      <c r="H214" s="14"/>
    </row>
    <row r="215" spans="1:8" ht="13.5" thickBot="1" x14ac:dyDescent="0.25"/>
    <row r="216" spans="1:8" ht="54.75" customHeight="1" x14ac:dyDescent="0.2">
      <c r="A216" s="9" t="s">
        <v>39</v>
      </c>
      <c r="B216" s="181" t="str">
        <f>ORÇAMENTO!C59</f>
        <v>JOELHO 90 GRAUS, PVC, SERIE NORMAL, ESGOTO PREDIAL, DN 50 MM, JUNTA ELÁSTICA, FORNECIDO E INSTALADO EM RAMAL DE DESCARGA OU RAMAL DE ESGOTO SANITÁRIO. AF_12/2014</v>
      </c>
      <c r="C216" s="181"/>
      <c r="D216" s="181"/>
      <c r="E216" s="181"/>
      <c r="F216" s="163"/>
      <c r="G216" s="21">
        <f>SUM(G218)</f>
        <v>4</v>
      </c>
      <c r="H216" s="10" t="str">
        <f>VLOOKUP(A216,ORÇAMENTO,4,FALSE)</f>
        <v xml:space="preserve">UN    </v>
      </c>
    </row>
    <row r="217" spans="1:8" x14ac:dyDescent="0.2">
      <c r="A217" s="41"/>
      <c r="B217" s="35" t="s">
        <v>16</v>
      </c>
      <c r="C217" s="35" t="s">
        <v>36</v>
      </c>
      <c r="D217" s="35"/>
      <c r="E217" s="35"/>
      <c r="F217" s="35"/>
      <c r="G217" s="11" t="s">
        <v>0</v>
      </c>
      <c r="H217" s="12"/>
    </row>
    <row r="218" spans="1:8" ht="39" thickBot="1" x14ac:dyDescent="0.25">
      <c r="A218" s="42"/>
      <c r="B218" s="54" t="s">
        <v>128</v>
      </c>
      <c r="C218" s="36">
        <v>4</v>
      </c>
      <c r="D218" s="36"/>
      <c r="E218" s="36"/>
      <c r="F218" s="36"/>
      <c r="G218" s="22">
        <f>C218</f>
        <v>4</v>
      </c>
      <c r="H218" s="14"/>
    </row>
    <row r="219" spans="1:8" ht="13.5" thickBot="1" x14ac:dyDescent="0.25"/>
    <row r="220" spans="1:8" ht="52.5" customHeight="1" x14ac:dyDescent="0.2">
      <c r="A220" s="9" t="s">
        <v>77</v>
      </c>
      <c r="B220" s="181" t="str">
        <f>ORÇAMENTO!C60</f>
        <v>JOELHO 90 GRAUS, PVC, SERIE NORMAL, ESGOTO PREDIAL, DN 100 MM, JUNTA ELÁSTICA, FORNECIDO E INSTALADO EM RAMAL DE DESCARGA OU RAMAL DE ESGOTO SANITÁRIO. AF_12/2014</v>
      </c>
      <c r="C220" s="181"/>
      <c r="D220" s="181"/>
      <c r="E220" s="181"/>
      <c r="F220" s="163"/>
      <c r="G220" s="21">
        <f>SUM(G222)</f>
        <v>5</v>
      </c>
      <c r="H220" s="10" t="str">
        <f>VLOOKUP(A220,ORÇAMENTO,4,FALSE)</f>
        <v xml:space="preserve">UN    </v>
      </c>
    </row>
    <row r="221" spans="1:8" x14ac:dyDescent="0.2">
      <c r="A221" s="41"/>
      <c r="B221" s="35" t="s">
        <v>16</v>
      </c>
      <c r="C221" s="35" t="s">
        <v>36</v>
      </c>
      <c r="D221" s="35"/>
      <c r="E221" s="35"/>
      <c r="F221" s="35"/>
      <c r="G221" s="11" t="s">
        <v>0</v>
      </c>
      <c r="H221" s="12"/>
    </row>
    <row r="222" spans="1:8" ht="39" thickBot="1" x14ac:dyDescent="0.25">
      <c r="A222" s="42"/>
      <c r="B222" s="54" t="s">
        <v>128</v>
      </c>
      <c r="C222" s="36">
        <v>5</v>
      </c>
      <c r="D222" s="36"/>
      <c r="E222" s="36"/>
      <c r="F222" s="36"/>
      <c r="G222" s="22">
        <f>C222</f>
        <v>5</v>
      </c>
      <c r="H222" s="14"/>
    </row>
    <row r="223" spans="1:8" ht="13.5" thickBot="1" x14ac:dyDescent="0.25"/>
    <row r="224" spans="1:8" ht="50.25" customHeight="1" x14ac:dyDescent="0.2">
      <c r="A224" s="9" t="s">
        <v>40</v>
      </c>
      <c r="B224" s="181" t="str">
        <f>ORÇAMENTO!C61</f>
        <v>JUNÇÃO SIMPLES, PVC, SERIE NORMAL, ESGOTO PREDIAL, DN 50 X 50 MM, JUNTA ELÁSTICA, FORNECIDO E INSTALADO EM RAMAL DE DESCARGA OU RAMAL DE ESG
OTO SANITÁRIO. AF_12/2014</v>
      </c>
      <c r="C224" s="181"/>
      <c r="D224" s="181"/>
      <c r="E224" s="181"/>
      <c r="F224" s="163"/>
      <c r="G224" s="21">
        <f>SUM(G226)</f>
        <v>2</v>
      </c>
      <c r="H224" s="10" t="str">
        <f>VLOOKUP(A224,ORÇAMENTO,4,FALSE)</f>
        <v xml:space="preserve">UN    </v>
      </c>
    </row>
    <row r="225" spans="1:8" x14ac:dyDescent="0.2">
      <c r="A225" s="41"/>
      <c r="B225" s="35" t="s">
        <v>16</v>
      </c>
      <c r="C225" s="35" t="s">
        <v>36</v>
      </c>
      <c r="D225" s="35"/>
      <c r="E225" s="35"/>
      <c r="F225" s="35"/>
      <c r="G225" s="11" t="s">
        <v>0</v>
      </c>
      <c r="H225" s="12"/>
    </row>
    <row r="226" spans="1:8" ht="39" thickBot="1" x14ac:dyDescent="0.25">
      <c r="A226" s="42"/>
      <c r="B226" s="54" t="s">
        <v>128</v>
      </c>
      <c r="C226" s="36">
        <v>2</v>
      </c>
      <c r="D226" s="36"/>
      <c r="E226" s="36"/>
      <c r="F226" s="36"/>
      <c r="G226" s="22">
        <f>C226</f>
        <v>2</v>
      </c>
      <c r="H226" s="14"/>
    </row>
    <row r="227" spans="1:8" ht="13.5" thickBot="1" x14ac:dyDescent="0.25"/>
    <row r="228" spans="1:8" ht="46.5" customHeight="1" x14ac:dyDescent="0.2">
      <c r="A228" s="9" t="s">
        <v>78</v>
      </c>
      <c r="B228" s="181" t="str">
        <f>ORÇAMENTO!C62</f>
        <v>TUBO PVC, SERIE NORMAL, ESGOTO PREDIAL, DN 50 MM, FORNECIDO E INSTALADO EM RAMAL DE DESCARGA OU RAMAL DE ESGOTO SANITÁRIO. AF_12/2014</v>
      </c>
      <c r="C228" s="181"/>
      <c r="D228" s="181"/>
      <c r="E228" s="181"/>
      <c r="F228" s="163"/>
      <c r="G228" s="21">
        <f>SUM(G230)</f>
        <v>20</v>
      </c>
      <c r="H228" s="10" t="str">
        <f>VLOOKUP(A228,ORÇAMENTO,4,FALSE)</f>
        <v>M</v>
      </c>
    </row>
    <row r="229" spans="1:8" x14ac:dyDescent="0.2">
      <c r="A229" s="41"/>
      <c r="B229" s="35" t="s">
        <v>16</v>
      </c>
      <c r="C229" s="35" t="s">
        <v>36</v>
      </c>
      <c r="D229" s="35"/>
      <c r="E229" s="35"/>
      <c r="F229" s="35"/>
      <c r="G229" s="11" t="s">
        <v>0</v>
      </c>
      <c r="H229" s="12"/>
    </row>
    <row r="230" spans="1:8" ht="39" thickBot="1" x14ac:dyDescent="0.25">
      <c r="A230" s="42"/>
      <c r="B230" s="54" t="s">
        <v>128</v>
      </c>
      <c r="C230" s="36">
        <v>20</v>
      </c>
      <c r="D230" s="36"/>
      <c r="E230" s="36"/>
      <c r="F230" s="36"/>
      <c r="G230" s="22">
        <f>C230</f>
        <v>20</v>
      </c>
      <c r="H230" s="14"/>
    </row>
    <row r="231" spans="1:8" ht="13.5" thickBot="1" x14ac:dyDescent="0.25"/>
    <row r="232" spans="1:8" ht="42.75" customHeight="1" x14ac:dyDescent="0.2">
      <c r="A232" s="9" t="s">
        <v>41</v>
      </c>
      <c r="B232" s="181" t="str">
        <f>ORÇAMENTO!C63</f>
        <v>TUBO PVC, SERIE NORMAL, ESGOTO PREDIAL, DN 100 MM, FORNECIDO E INSTALADO EM RAMAL DE DESCARGA OU RAMAL DE ESGOTO SANITÁRIO. AF_12/2014</v>
      </c>
      <c r="C232" s="181"/>
      <c r="D232" s="181"/>
      <c r="E232" s="181"/>
      <c r="F232" s="163"/>
      <c r="G232" s="21">
        <f>SUM(G234)</f>
        <v>28</v>
      </c>
      <c r="H232" s="10" t="str">
        <f>VLOOKUP(A232,ORÇAMENTO,4,FALSE)</f>
        <v>M</v>
      </c>
    </row>
    <row r="233" spans="1:8" x14ac:dyDescent="0.2">
      <c r="A233" s="41"/>
      <c r="B233" s="35" t="s">
        <v>16</v>
      </c>
      <c r="C233" s="35" t="s">
        <v>36</v>
      </c>
      <c r="D233" s="35"/>
      <c r="E233" s="35"/>
      <c r="F233" s="35"/>
      <c r="G233" s="11" t="s">
        <v>0</v>
      </c>
      <c r="H233" s="12"/>
    </row>
    <row r="234" spans="1:8" ht="39" thickBot="1" x14ac:dyDescent="0.25">
      <c r="A234" s="42"/>
      <c r="B234" s="54" t="s">
        <v>128</v>
      </c>
      <c r="C234" s="36">
        <v>28</v>
      </c>
      <c r="D234" s="36"/>
      <c r="E234" s="36"/>
      <c r="F234" s="36"/>
      <c r="G234" s="22">
        <f>C234</f>
        <v>28</v>
      </c>
      <c r="H234" s="14"/>
    </row>
    <row r="235" spans="1:8" ht="13.5" thickBot="1" x14ac:dyDescent="0.25"/>
    <row r="236" spans="1:8" ht="48.75" customHeight="1" x14ac:dyDescent="0.2">
      <c r="A236" s="9" t="s">
        <v>165</v>
      </c>
      <c r="B236" s="181" t="str">
        <f>ORÇAMENTO!C64</f>
        <v>TUBO, PVC, SOLDÁVEL, DN 25MM, INSTALADO EM RAMAL OU SUB-RAMAL DE ÁGUA - FORNECIMENTO E INSTALAÇÃO. AF_12/2014</v>
      </c>
      <c r="C236" s="181"/>
      <c r="D236" s="181"/>
      <c r="E236" s="181"/>
      <c r="F236" s="163"/>
      <c r="G236" s="21">
        <f>SUM(G238)</f>
        <v>20</v>
      </c>
      <c r="H236" s="10" t="str">
        <f>VLOOKUP(A236,ORÇAMENTO,4,FALSE)</f>
        <v>M</v>
      </c>
    </row>
    <row r="237" spans="1:8" x14ac:dyDescent="0.2">
      <c r="A237" s="41"/>
      <c r="B237" s="35" t="s">
        <v>16</v>
      </c>
      <c r="C237" s="35" t="s">
        <v>36</v>
      </c>
      <c r="D237" s="35"/>
      <c r="E237" s="35"/>
      <c r="F237" s="35"/>
      <c r="G237" s="11" t="s">
        <v>0</v>
      </c>
      <c r="H237" s="12"/>
    </row>
    <row r="238" spans="1:8" ht="39" thickBot="1" x14ac:dyDescent="0.25">
      <c r="A238" s="42"/>
      <c r="B238" s="54" t="s">
        <v>128</v>
      </c>
      <c r="C238" s="36">
        <v>20</v>
      </c>
      <c r="D238" s="36"/>
      <c r="E238" s="36"/>
      <c r="F238" s="36"/>
      <c r="G238" s="22">
        <f>C238</f>
        <v>20</v>
      </c>
      <c r="H238" s="14"/>
    </row>
    <row r="239" spans="1:8" ht="13.5" thickBot="1" x14ac:dyDescent="0.25"/>
    <row r="240" spans="1:8" ht="42.75" customHeight="1" x14ac:dyDescent="0.2">
      <c r="A240" s="9" t="s">
        <v>166</v>
      </c>
      <c r="B240" s="181" t="str">
        <f>ORÇAMENTO!C65</f>
        <v>TUBO, PVC, SOLDÁVEL, DN 50MM, INSTALADO EM PRUMADA DE ÁGUA - FORNECIME</v>
      </c>
      <c r="C240" s="181"/>
      <c r="D240" s="181"/>
      <c r="E240" s="181"/>
      <c r="F240" s="163"/>
      <c r="G240" s="21">
        <f>SUM(G242)</f>
        <v>12</v>
      </c>
      <c r="H240" s="10" t="str">
        <f>VLOOKUP(A240,ORÇAMENTO,4,FALSE)</f>
        <v>M</v>
      </c>
    </row>
    <row r="241" spans="1:8" x14ac:dyDescent="0.2">
      <c r="A241" s="41"/>
      <c r="B241" s="35" t="s">
        <v>16</v>
      </c>
      <c r="C241" s="35" t="s">
        <v>36</v>
      </c>
      <c r="D241" s="35"/>
      <c r="E241" s="35"/>
      <c r="F241" s="35"/>
      <c r="G241" s="11" t="s">
        <v>0</v>
      </c>
      <c r="H241" s="12"/>
    </row>
    <row r="242" spans="1:8" ht="39" thickBot="1" x14ac:dyDescent="0.25">
      <c r="A242" s="42"/>
      <c r="B242" s="54" t="s">
        <v>128</v>
      </c>
      <c r="C242" s="36">
        <v>12</v>
      </c>
      <c r="D242" s="36"/>
      <c r="E242" s="36"/>
      <c r="F242" s="36"/>
      <c r="G242" s="22">
        <f>C242</f>
        <v>12</v>
      </c>
      <c r="H242" s="14"/>
    </row>
    <row r="243" spans="1:8" ht="13.5" thickBot="1" x14ac:dyDescent="0.25"/>
    <row r="244" spans="1:8" ht="46.5" customHeight="1" x14ac:dyDescent="0.2">
      <c r="A244" s="9" t="s">
        <v>167</v>
      </c>
      <c r="B244" s="181" t="str">
        <f>ORÇAMENTO!C66</f>
        <v>JOELHO 90 GRAUS, PVC, SOLDÁVEL, DN 25MM, INSTALADO EM RAMAL OU SUB-RAMAL DE ÁGUA - FORNECIMENTO E INSTALAÇÃO. AF_12/2014</v>
      </c>
      <c r="C244" s="181"/>
      <c r="D244" s="181"/>
      <c r="E244" s="181"/>
      <c r="F244" s="163"/>
      <c r="G244" s="21">
        <f>SUM(G246)</f>
        <v>2</v>
      </c>
      <c r="H244" s="10" t="str">
        <f>VLOOKUP(A244,ORÇAMENTO,4,FALSE)</f>
        <v xml:space="preserve">UN    </v>
      </c>
    </row>
    <row r="245" spans="1:8" x14ac:dyDescent="0.2">
      <c r="A245" s="41"/>
      <c r="B245" s="35" t="s">
        <v>16</v>
      </c>
      <c r="C245" s="35" t="s">
        <v>36</v>
      </c>
      <c r="D245" s="35"/>
      <c r="E245" s="35"/>
      <c r="F245" s="35"/>
      <c r="G245" s="11" t="s">
        <v>0</v>
      </c>
      <c r="H245" s="12"/>
    </row>
    <row r="246" spans="1:8" ht="39" thickBot="1" x14ac:dyDescent="0.25">
      <c r="A246" s="42"/>
      <c r="B246" s="54" t="s">
        <v>128</v>
      </c>
      <c r="C246" s="36">
        <v>2</v>
      </c>
      <c r="D246" s="36"/>
      <c r="E246" s="36"/>
      <c r="F246" s="36"/>
      <c r="G246" s="22">
        <f>C246</f>
        <v>2</v>
      </c>
      <c r="H246" s="14"/>
    </row>
    <row r="247" spans="1:8" ht="13.5" thickBot="1" x14ac:dyDescent="0.25"/>
    <row r="248" spans="1:8" ht="41.25" customHeight="1" x14ac:dyDescent="0.2">
      <c r="A248" s="9" t="s">
        <v>168</v>
      </c>
      <c r="B248" s="181" t="str">
        <f>ORÇAMENTO!C67</f>
        <v>JOELHO 90 GRAUS, PVC, SOLDÁVEL, DN 50MM, INSTALADO EM PRUMADA DE ÁGUA - FORNECIMENTO E INSTALAÇÃO. AF_12/2014</v>
      </c>
      <c r="C248" s="181"/>
      <c r="D248" s="181"/>
      <c r="E248" s="181"/>
      <c r="F248" s="163"/>
      <c r="G248" s="21">
        <f>SUM(G250)</f>
        <v>3</v>
      </c>
      <c r="H248" s="10" t="str">
        <f>VLOOKUP(A248,ORÇAMENTO,4,FALSE)</f>
        <v xml:space="preserve">UN    </v>
      </c>
    </row>
    <row r="249" spans="1:8" x14ac:dyDescent="0.2">
      <c r="A249" s="41"/>
      <c r="B249" s="35" t="s">
        <v>16</v>
      </c>
      <c r="C249" s="35" t="s">
        <v>36</v>
      </c>
      <c r="D249" s="35"/>
      <c r="E249" s="35"/>
      <c r="F249" s="35"/>
      <c r="G249" s="11" t="s">
        <v>0</v>
      </c>
      <c r="H249" s="12"/>
    </row>
    <row r="250" spans="1:8" ht="39" thickBot="1" x14ac:dyDescent="0.25">
      <c r="A250" s="42"/>
      <c r="B250" s="54" t="s">
        <v>128</v>
      </c>
      <c r="C250" s="36">
        <v>3</v>
      </c>
      <c r="D250" s="36"/>
      <c r="E250" s="36"/>
      <c r="F250" s="36"/>
      <c r="G250" s="22">
        <f>C250</f>
        <v>3</v>
      </c>
      <c r="H250" s="14"/>
    </row>
    <row r="251" spans="1:8" ht="13.5" thickBot="1" x14ac:dyDescent="0.25"/>
    <row r="252" spans="1:8" ht="49.5" customHeight="1" x14ac:dyDescent="0.2">
      <c r="A252" s="9" t="s">
        <v>169</v>
      </c>
      <c r="B252" s="181" t="str">
        <f>ORÇAMENTO!C68</f>
        <v>TE, PVC, SOLDÁVEL, DN 25MM, INSTALADO EM RAMAL OU SUB-RAMAL DE ÁGUA - FORNECIMENTO E INSTALAÇÃO. AF_12/2014</v>
      </c>
      <c r="C252" s="181"/>
      <c r="D252" s="181"/>
      <c r="E252" s="181"/>
      <c r="F252" s="163"/>
      <c r="G252" s="21">
        <f>SUM(G254)</f>
        <v>1</v>
      </c>
      <c r="H252" s="10" t="str">
        <f>VLOOKUP(A252,ORÇAMENTO,4,FALSE)</f>
        <v xml:space="preserve">UN    </v>
      </c>
    </row>
    <row r="253" spans="1:8" x14ac:dyDescent="0.2">
      <c r="A253" s="41"/>
      <c r="B253" s="35" t="s">
        <v>16</v>
      </c>
      <c r="C253" s="35" t="s">
        <v>36</v>
      </c>
      <c r="D253" s="35"/>
      <c r="E253" s="35"/>
      <c r="F253" s="35"/>
      <c r="G253" s="11" t="s">
        <v>0</v>
      </c>
      <c r="H253" s="12"/>
    </row>
    <row r="254" spans="1:8" ht="39" thickBot="1" x14ac:dyDescent="0.25">
      <c r="A254" s="42"/>
      <c r="B254" s="54" t="s">
        <v>128</v>
      </c>
      <c r="C254" s="36">
        <v>1</v>
      </c>
      <c r="D254" s="36"/>
      <c r="E254" s="36"/>
      <c r="F254" s="36"/>
      <c r="G254" s="22">
        <f>C254</f>
        <v>1</v>
      </c>
      <c r="H254" s="14"/>
    </row>
    <row r="255" spans="1:8" ht="13.5" thickBot="1" x14ac:dyDescent="0.25"/>
    <row r="256" spans="1:8" ht="37.5" customHeight="1" x14ac:dyDescent="0.2">
      <c r="A256" s="9" t="s">
        <v>170</v>
      </c>
      <c r="B256" s="181" t="str">
        <f>ORÇAMENTO!C69</f>
        <v>TE, PVC, SOLDÁVEL, DN 50MM, INSTALADO EM PRUMADA DE ÁGUA - FORNECIMENTO E INSTALAÇÃO. AF_12/2014</v>
      </c>
      <c r="C256" s="181"/>
      <c r="D256" s="181"/>
      <c r="E256" s="181"/>
      <c r="F256" s="163"/>
      <c r="G256" s="21">
        <f>SUM(G258)</f>
        <v>1</v>
      </c>
      <c r="H256" s="10" t="str">
        <f>VLOOKUP(A256,ORÇAMENTO,4,FALSE)</f>
        <v xml:space="preserve">UN    </v>
      </c>
    </row>
    <row r="257" spans="1:8" x14ac:dyDescent="0.2">
      <c r="A257" s="41"/>
      <c r="B257" s="35" t="s">
        <v>16</v>
      </c>
      <c r="C257" s="35" t="s">
        <v>36</v>
      </c>
      <c r="D257" s="35"/>
      <c r="E257" s="35"/>
      <c r="F257" s="35"/>
      <c r="G257" s="11" t="s">
        <v>0</v>
      </c>
      <c r="H257" s="12"/>
    </row>
    <row r="258" spans="1:8" ht="39" thickBot="1" x14ac:dyDescent="0.25">
      <c r="A258" s="42"/>
      <c r="B258" s="54" t="s">
        <v>128</v>
      </c>
      <c r="C258" s="36">
        <v>1</v>
      </c>
      <c r="D258" s="36"/>
      <c r="E258" s="36"/>
      <c r="F258" s="36"/>
      <c r="G258" s="22">
        <f>C258</f>
        <v>1</v>
      </c>
      <c r="H258" s="14"/>
    </row>
    <row r="259" spans="1:8" ht="13.5" thickBot="1" x14ac:dyDescent="0.25"/>
    <row r="260" spans="1:8" ht="63" customHeight="1" x14ac:dyDescent="0.2">
      <c r="A260" s="9" t="s">
        <v>171</v>
      </c>
      <c r="B260" s="181" t="str">
        <f>ORÇAMENTO!C70</f>
        <v>JOELHO 90 GRAUS COM BUCHA DE LATÃO, PVC, SOLDÁVEL, DN 25MM, X 1/2 INSTALADO EM RAMAL OU SUB-RAMAL DE ÁGUA - FORNECIMENTO E INSTALAÇÃO. AF_1
2/2014</v>
      </c>
      <c r="C260" s="181"/>
      <c r="D260" s="181"/>
      <c r="E260" s="181"/>
      <c r="F260" s="163"/>
      <c r="G260" s="21">
        <f>SUM(G262)</f>
        <v>2</v>
      </c>
      <c r="H260" s="10" t="str">
        <f>VLOOKUP(A260,ORÇAMENTO,4,FALSE)</f>
        <v xml:space="preserve">UN    </v>
      </c>
    </row>
    <row r="261" spans="1:8" x14ac:dyDescent="0.2">
      <c r="A261" s="41"/>
      <c r="B261" s="35" t="s">
        <v>16</v>
      </c>
      <c r="C261" s="35" t="s">
        <v>36</v>
      </c>
      <c r="D261" s="35"/>
      <c r="E261" s="35"/>
      <c r="F261" s="35"/>
      <c r="G261" s="11" t="s">
        <v>0</v>
      </c>
      <c r="H261" s="12"/>
    </row>
    <row r="262" spans="1:8" ht="39" thickBot="1" x14ac:dyDescent="0.25">
      <c r="A262" s="42"/>
      <c r="B262" s="54" t="s">
        <v>128</v>
      </c>
      <c r="C262" s="36">
        <v>2</v>
      </c>
      <c r="D262" s="36"/>
      <c r="E262" s="36"/>
      <c r="F262" s="36"/>
      <c r="G262" s="22">
        <f>C262</f>
        <v>2</v>
      </c>
      <c r="H262" s="14"/>
    </row>
    <row r="263" spans="1:8" ht="13.5" thickBot="1" x14ac:dyDescent="0.25"/>
    <row r="264" spans="1:8" ht="51.75" customHeight="1" x14ac:dyDescent="0.2">
      <c r="A264" s="9" t="s">
        <v>172</v>
      </c>
      <c r="B264" s="181" t="str">
        <f>ORÇAMENTO!C71</f>
        <v>REGISTRO DE GAVETA BRUTO, LATÃO, ROSCÁVEL, 1 1/2, INSTALADO EM RESERVAÇÃO DE ÁGUA DE EDIFICAÇÃO QUE POSSUA RESERVATÓRIO DE FIBRA/FIBROCIMEN
TO FORNECIMENTO E INSTALAÇÃO. AF_06/2016</v>
      </c>
      <c r="C264" s="181"/>
      <c r="D264" s="181"/>
      <c r="E264" s="181"/>
      <c r="F264" s="163"/>
      <c r="G264" s="21">
        <f>SUM(G266)</f>
        <v>1</v>
      </c>
      <c r="H264" s="10" t="str">
        <f>VLOOKUP(A264,ORÇAMENTO,4,FALSE)</f>
        <v xml:space="preserve">UN    </v>
      </c>
    </row>
    <row r="265" spans="1:8" x14ac:dyDescent="0.2">
      <c r="A265" s="41"/>
      <c r="B265" s="35" t="s">
        <v>16</v>
      </c>
      <c r="C265" s="35" t="s">
        <v>36</v>
      </c>
      <c r="D265" s="35"/>
      <c r="E265" s="35"/>
      <c r="F265" s="35"/>
      <c r="G265" s="11" t="s">
        <v>0</v>
      </c>
      <c r="H265" s="12"/>
    </row>
    <row r="266" spans="1:8" ht="39" thickBot="1" x14ac:dyDescent="0.25">
      <c r="A266" s="42"/>
      <c r="B266" s="54" t="s">
        <v>128</v>
      </c>
      <c r="C266" s="36">
        <v>1</v>
      </c>
      <c r="D266" s="36"/>
      <c r="E266" s="36"/>
      <c r="F266" s="36"/>
      <c r="G266" s="22">
        <f>C266</f>
        <v>1</v>
      </c>
      <c r="H266" s="14"/>
    </row>
    <row r="267" spans="1:8" ht="13.5" thickBot="1" x14ac:dyDescent="0.25"/>
    <row r="268" spans="1:8" ht="41.25" customHeight="1" x14ac:dyDescent="0.2">
      <c r="A268" s="9" t="s">
        <v>174</v>
      </c>
      <c r="B268" s="181" t="str">
        <f>ORÇAMENTO!C72</f>
        <v>REGISTRO DE GAVETA BRUTO, LATÃO, ROSCÁVEL, 3/4", FORNECIDO E INSTALADO EM RAMAL DE ÁGUA. AF_12/2014</v>
      </c>
      <c r="C268" s="181"/>
      <c r="D268" s="181"/>
      <c r="E268" s="181"/>
      <c r="F268" s="163"/>
      <c r="G268" s="21">
        <f>SUM(G270)</f>
        <v>2</v>
      </c>
      <c r="H268" s="10" t="str">
        <f>VLOOKUP(A268,ORÇAMENTO,4,FALSE)</f>
        <v xml:space="preserve">UN    </v>
      </c>
    </row>
    <row r="269" spans="1:8" x14ac:dyDescent="0.2">
      <c r="A269" s="41"/>
      <c r="B269" s="35" t="s">
        <v>16</v>
      </c>
      <c r="C269" s="35" t="s">
        <v>36</v>
      </c>
      <c r="D269" s="35"/>
      <c r="E269" s="35"/>
      <c r="F269" s="35"/>
      <c r="G269" s="11" t="s">
        <v>0</v>
      </c>
      <c r="H269" s="12"/>
    </row>
    <row r="270" spans="1:8" ht="39" thickBot="1" x14ac:dyDescent="0.25">
      <c r="A270" s="42"/>
      <c r="B270" s="54" t="s">
        <v>128</v>
      </c>
      <c r="C270" s="36">
        <v>2</v>
      </c>
      <c r="D270" s="36"/>
      <c r="E270" s="36"/>
      <c r="F270" s="36"/>
      <c r="G270" s="22">
        <f>C270</f>
        <v>2</v>
      </c>
      <c r="H270" s="14"/>
    </row>
    <row r="271" spans="1:8" ht="13.5" thickBot="1" x14ac:dyDescent="0.25"/>
    <row r="272" spans="1:8" ht="57.75" customHeight="1" x14ac:dyDescent="0.2">
      <c r="A272" s="9" t="s">
        <v>175</v>
      </c>
      <c r="B272" s="181" t="str">
        <f>ORÇAMENTO!C73</f>
        <v>TORNEIRA CROMADA TUBO MÓVEL, DE MESA, 1/2" OU 3/4", PARA PIA DE COZINHA OU LAVATÓRIO, PADRÃO ALTO - FORNECIMENTO E INSTALAÇÃO. AF_12/2013</v>
      </c>
      <c r="C272" s="181"/>
      <c r="D272" s="181"/>
      <c r="E272" s="181"/>
      <c r="F272" s="163"/>
      <c r="G272" s="21">
        <f>SUM(G274)</f>
        <v>2</v>
      </c>
      <c r="H272" s="10" t="str">
        <f>VLOOKUP(A272,ORÇAMENTO,4,FALSE)</f>
        <v xml:space="preserve">UN    </v>
      </c>
    </row>
    <row r="273" spans="1:8" x14ac:dyDescent="0.2">
      <c r="A273" s="41"/>
      <c r="B273" s="35" t="s">
        <v>16</v>
      </c>
      <c r="C273" s="35" t="s">
        <v>36</v>
      </c>
      <c r="D273" s="35"/>
      <c r="E273" s="35"/>
      <c r="F273" s="35"/>
      <c r="G273" s="11" t="s">
        <v>0</v>
      </c>
      <c r="H273" s="12"/>
    </row>
    <row r="274" spans="1:8" ht="39" thickBot="1" x14ac:dyDescent="0.25">
      <c r="A274" s="42"/>
      <c r="B274" s="54" t="s">
        <v>128</v>
      </c>
      <c r="C274" s="36">
        <v>2</v>
      </c>
      <c r="D274" s="36"/>
      <c r="E274" s="36"/>
      <c r="F274" s="36"/>
      <c r="G274" s="22">
        <f>C274</f>
        <v>2</v>
      </c>
      <c r="H274" s="14"/>
    </row>
    <row r="275" spans="1:8" ht="13.5" thickBot="1" x14ac:dyDescent="0.25"/>
    <row r="276" spans="1:8" ht="57" customHeight="1" x14ac:dyDescent="0.2">
      <c r="A276" s="9" t="s">
        <v>176</v>
      </c>
      <c r="B276" s="181" t="str">
        <f>ORÇAMENTO!C74</f>
        <v>VASO SANITÁRIO SIFONADO COM CAIXA ACOPLADA LOUÇA BRANCA, INCLUSO ENGATE FLEXÍVEL EM PLÁSTICO BRANCO, 1/2 X 40CM - FORNECIMENTO E INSTALAÇÃO. AF_12/2013</v>
      </c>
      <c r="C276" s="181"/>
      <c r="D276" s="181"/>
      <c r="E276" s="181"/>
      <c r="F276" s="163"/>
      <c r="G276" s="21">
        <f>SUM(G278)</f>
        <v>1</v>
      </c>
      <c r="H276" s="10" t="str">
        <f>VLOOKUP(A276,ORÇAMENTO,4,FALSE)</f>
        <v xml:space="preserve">UN    </v>
      </c>
    </row>
    <row r="277" spans="1:8" x14ac:dyDescent="0.2">
      <c r="A277" s="41"/>
      <c r="B277" s="35" t="s">
        <v>16</v>
      </c>
      <c r="C277" s="35" t="s">
        <v>36</v>
      </c>
      <c r="D277" s="35"/>
      <c r="E277" s="35"/>
      <c r="F277" s="35"/>
      <c r="G277" s="11" t="s">
        <v>0</v>
      </c>
      <c r="H277" s="12"/>
    </row>
    <row r="278" spans="1:8" ht="39" thickBot="1" x14ac:dyDescent="0.25">
      <c r="A278" s="42"/>
      <c r="B278" s="54" t="s">
        <v>128</v>
      </c>
      <c r="C278" s="36">
        <v>1</v>
      </c>
      <c r="D278" s="36"/>
      <c r="E278" s="36"/>
      <c r="F278" s="36"/>
      <c r="G278" s="22">
        <f>C278</f>
        <v>1</v>
      </c>
      <c r="H278" s="14"/>
    </row>
    <row r="279" spans="1:8" ht="13.5" thickBot="1" x14ac:dyDescent="0.25"/>
    <row r="280" spans="1:8" ht="78" customHeight="1" x14ac:dyDescent="0.2">
      <c r="A280" s="9" t="s">
        <v>177</v>
      </c>
      <c r="B280" s="181" t="str">
        <f>ORÇAMENTO!C75</f>
        <v>BANCADA GRANITO CINZA POLIDO 0,50 X 0,60M, INCL. CUBA DE EMBUTIR OVAL LOUÇA BRANCA 35 X 50CM, VÁLVULA METAL CROMADO, SIFÃO FLEXÍVEL PVC, ENG
ATE 30CM FLEXÍVEL PLÁSTICO E TORNEIRA CROMADA DE MESA, PADRÃO POPULAR - FORNEC. E INSTALAÇÃO. AF_12/2013</v>
      </c>
      <c r="C280" s="181"/>
      <c r="D280" s="181"/>
      <c r="E280" s="181"/>
      <c r="F280" s="163"/>
      <c r="G280" s="21">
        <f>SUM(G282)</f>
        <v>1</v>
      </c>
      <c r="H280" s="10" t="str">
        <f>VLOOKUP(A280,ORÇAMENTO,4,FALSE)</f>
        <v xml:space="preserve">UN    </v>
      </c>
    </row>
    <row r="281" spans="1:8" x14ac:dyDescent="0.2">
      <c r="A281" s="41"/>
      <c r="B281" s="35" t="s">
        <v>16</v>
      </c>
      <c r="C281" s="35" t="s">
        <v>36</v>
      </c>
      <c r="D281" s="35"/>
      <c r="E281" s="35"/>
      <c r="F281" s="35"/>
      <c r="G281" s="11" t="s">
        <v>0</v>
      </c>
      <c r="H281" s="12"/>
    </row>
    <row r="282" spans="1:8" ht="39" thickBot="1" x14ac:dyDescent="0.25">
      <c r="A282" s="42"/>
      <c r="B282" s="54" t="s">
        <v>128</v>
      </c>
      <c r="C282" s="36">
        <v>1</v>
      </c>
      <c r="D282" s="36"/>
      <c r="E282" s="36"/>
      <c r="F282" s="36"/>
      <c r="G282" s="22">
        <f>C282</f>
        <v>1</v>
      </c>
      <c r="H282" s="14"/>
    </row>
    <row r="283" spans="1:8" ht="13.5" thickBot="1" x14ac:dyDescent="0.25"/>
    <row r="284" spans="1:8" ht="81" customHeight="1" x14ac:dyDescent="0.2">
      <c r="A284" s="9" t="s">
        <v>259</v>
      </c>
      <c r="B284" s="181" t="str">
        <f>ORÇAMENTO!C76</f>
        <v>BANCADA DE GRANITO CINZA POLIDO 150 X 60 CM, COM CUBA DE EMBUTIR DE AÇO INOXIDÁVEL MÉDIA, VÁLVULA AMERICANA EM METAL CROMADO, SIFÃO FLEXÍVEL
EM PVC, ENGATE FLEXÍVEL 30 CM, TORNEIRA CROMADA LONGA DE PAREDE, 1/2 OU 3/4, PARA PIA DE COZINHA, PADRÃO POPULAR- FORNEC. E INSTAL. AF_12/2 013</v>
      </c>
      <c r="C284" s="181"/>
      <c r="D284" s="181"/>
      <c r="E284" s="181"/>
      <c r="F284" s="163"/>
      <c r="G284" s="21">
        <f>SUM(G286)</f>
        <v>1</v>
      </c>
      <c r="H284" s="10" t="str">
        <f>VLOOKUP(A284,ORÇAMENTO,4,FALSE)</f>
        <v xml:space="preserve">UN    </v>
      </c>
    </row>
    <row r="285" spans="1:8" x14ac:dyDescent="0.2">
      <c r="A285" s="41"/>
      <c r="B285" s="35" t="s">
        <v>16</v>
      </c>
      <c r="C285" s="35" t="s">
        <v>36</v>
      </c>
      <c r="D285" s="35"/>
      <c r="E285" s="35"/>
      <c r="F285" s="35"/>
      <c r="G285" s="11" t="s">
        <v>0</v>
      </c>
      <c r="H285" s="12"/>
    </row>
    <row r="286" spans="1:8" ht="39" thickBot="1" x14ac:dyDescent="0.25">
      <c r="A286" s="42"/>
      <c r="B286" s="54" t="s">
        <v>128</v>
      </c>
      <c r="C286" s="36">
        <v>1</v>
      </c>
      <c r="D286" s="36"/>
      <c r="E286" s="36"/>
      <c r="F286" s="36"/>
      <c r="G286" s="22">
        <f>C286</f>
        <v>1</v>
      </c>
      <c r="H286" s="14"/>
    </row>
    <row r="287" spans="1:8" ht="13.5" thickBot="1" x14ac:dyDescent="0.25"/>
    <row r="288" spans="1:8" ht="24.75" customHeight="1" thickBot="1" x14ac:dyDescent="0.25">
      <c r="A288" s="44">
        <v>9</v>
      </c>
      <c r="B288" s="182" t="str">
        <f>ORÇAMENTO!C77</f>
        <v>REVESTIMENTO E TRATAMENTO DE SUPERFICIES</v>
      </c>
      <c r="C288" s="182"/>
      <c r="D288" s="182"/>
      <c r="E288" s="182"/>
      <c r="F288" s="50"/>
      <c r="G288" s="45"/>
      <c r="H288" s="46"/>
    </row>
    <row r="289" spans="1:11" ht="13.5" thickBot="1" x14ac:dyDescent="0.25">
      <c r="A289" s="74"/>
      <c r="B289" s="38"/>
      <c r="C289" s="37"/>
      <c r="D289" s="37"/>
      <c r="E289" s="37"/>
      <c r="F289" s="37"/>
      <c r="G289" s="23"/>
      <c r="H289" s="75"/>
    </row>
    <row r="290" spans="1:11" ht="54" customHeight="1" x14ac:dyDescent="0.2">
      <c r="A290" s="9" t="s">
        <v>32</v>
      </c>
      <c r="B290" s="181" t="str">
        <f>ORÇAMENTO!C78</f>
        <v>CHAPISCO APLICADO EM ALVENARIAS E ESTRUTURAS DE CONCRETO INTERNAS, COM COLHER DE PEDREIRO. ARGAMASSA TRAÇO 1:3 COM PREPARO EM BETONEIRA 400L. AF_06/2014</v>
      </c>
      <c r="C290" s="181"/>
      <c r="D290" s="181"/>
      <c r="E290" s="181"/>
      <c r="F290" s="181"/>
      <c r="G290" s="21">
        <f>SUM(G292:G293)</f>
        <v>564.79999999999995</v>
      </c>
      <c r="H290" s="10" t="str">
        <f>VLOOKUP(A290,ORÇAMENTO,4,FALSE)</f>
        <v>M2</v>
      </c>
    </row>
    <row r="291" spans="1:11" x14ac:dyDescent="0.2">
      <c r="A291" s="41"/>
      <c r="B291" s="35" t="s">
        <v>16</v>
      </c>
      <c r="C291" s="35" t="s">
        <v>36</v>
      </c>
      <c r="D291" s="35" t="s">
        <v>59</v>
      </c>
      <c r="E291" s="35" t="s">
        <v>18</v>
      </c>
      <c r="F291" s="35"/>
      <c r="G291" s="11" t="s">
        <v>0</v>
      </c>
      <c r="H291" s="12"/>
    </row>
    <row r="292" spans="1:11" x14ac:dyDescent="0.2">
      <c r="A292" s="41"/>
      <c r="B292" s="38" t="s">
        <v>206</v>
      </c>
      <c r="C292" s="37">
        <v>2</v>
      </c>
      <c r="D292" s="37">
        <v>58.85</v>
      </c>
      <c r="E292" s="37">
        <v>2</v>
      </c>
      <c r="F292" s="37"/>
      <c r="G292" s="23">
        <f>C292*D292*E292</f>
        <v>235.4</v>
      </c>
      <c r="H292" s="12"/>
      <c r="K292" s="114"/>
    </row>
    <row r="293" spans="1:11" ht="13.5" thickBot="1" x14ac:dyDescent="0.25">
      <c r="A293" s="42"/>
      <c r="B293" s="39" t="s">
        <v>287</v>
      </c>
      <c r="C293" s="36">
        <v>2</v>
      </c>
      <c r="D293" s="36">
        <v>54.9</v>
      </c>
      <c r="E293" s="36">
        <v>3</v>
      </c>
      <c r="F293" s="36"/>
      <c r="G293" s="22">
        <f>C293*D293*E293</f>
        <v>329.4</v>
      </c>
      <c r="H293" s="14"/>
      <c r="K293" s="114"/>
    </row>
    <row r="294" spans="1:11" ht="13.5" thickBot="1" x14ac:dyDescent="0.25">
      <c r="A294" s="53"/>
      <c r="B294" s="38"/>
      <c r="C294" s="37"/>
      <c r="D294" s="37"/>
      <c r="E294" s="37"/>
      <c r="F294" s="37"/>
      <c r="G294" s="23"/>
      <c r="H294" s="55"/>
    </row>
    <row r="295" spans="1:11" ht="51.75" customHeight="1" x14ac:dyDescent="0.2">
      <c r="A295" s="9" t="s">
        <v>33</v>
      </c>
      <c r="B295" s="181" t="str">
        <f>ORÇAMENTO!C79</f>
        <v>EMBOÇO, PARA RECEBIMENTO DE CERÂMICA, EM ARGAMASSA TRAÇO 1:2:8, PREPARO MANUAL, APLICADO MANUALMENTE EM FACES INTERNAS DE PAREDES, PARA AMBIENTE COM ÁREA ENTRE 5M2 E 10M2, ESPESSURA DE 20MM, COM EXECUÇÃO DE TA
LISCAS. AF_06/2014</v>
      </c>
      <c r="C295" s="181"/>
      <c r="D295" s="181"/>
      <c r="E295" s="181"/>
      <c r="F295" s="181"/>
      <c r="G295" s="21">
        <f>SUM(G297:G298)</f>
        <v>41.954999999999998</v>
      </c>
      <c r="H295" s="10" t="str">
        <f>VLOOKUP(A295,ORÇAMENTO,4,FALSE)</f>
        <v>M2</v>
      </c>
    </row>
    <row r="296" spans="1:11" x14ac:dyDescent="0.2">
      <c r="A296" s="41"/>
      <c r="B296" s="35" t="s">
        <v>16</v>
      </c>
      <c r="C296" s="35" t="s">
        <v>36</v>
      </c>
      <c r="D296" s="35" t="s">
        <v>59</v>
      </c>
      <c r="E296" s="35" t="s">
        <v>18</v>
      </c>
      <c r="F296" s="35"/>
      <c r="G296" s="11" t="s">
        <v>0</v>
      </c>
      <c r="H296" s="12"/>
    </row>
    <row r="297" spans="1:11" x14ac:dyDescent="0.2">
      <c r="A297" s="41"/>
      <c r="B297" s="38" t="s">
        <v>286</v>
      </c>
      <c r="C297" s="37">
        <v>1</v>
      </c>
      <c r="D297" s="37">
        <v>5.7</v>
      </c>
      <c r="E297" s="37">
        <v>2.15</v>
      </c>
      <c r="F297" s="37"/>
      <c r="G297" s="23">
        <f>C297*D297*E297</f>
        <v>12.254999999999999</v>
      </c>
      <c r="H297" s="12"/>
    </row>
    <row r="298" spans="1:11" ht="26.25" thickBot="1" x14ac:dyDescent="0.25">
      <c r="A298" s="42"/>
      <c r="B298" s="39" t="s">
        <v>140</v>
      </c>
      <c r="C298" s="36">
        <v>1</v>
      </c>
      <c r="D298" s="36">
        <v>13.5</v>
      </c>
      <c r="E298" s="36">
        <v>2.2000000000000002</v>
      </c>
      <c r="F298" s="36"/>
      <c r="G298" s="22">
        <f>C298*D298*E298</f>
        <v>29.700000000000003</v>
      </c>
      <c r="H298" s="14"/>
    </row>
    <row r="299" spans="1:11" ht="13.5" thickBot="1" x14ac:dyDescent="0.25">
      <c r="A299" s="53"/>
      <c r="B299" s="38"/>
      <c r="C299" s="37"/>
      <c r="D299" s="37"/>
      <c r="E299" s="37"/>
      <c r="F299" s="37"/>
      <c r="G299" s="23"/>
      <c r="H299" s="26"/>
    </row>
    <row r="300" spans="1:11" ht="78.75" customHeight="1" x14ac:dyDescent="0.2">
      <c r="A300" s="9" t="s">
        <v>42</v>
      </c>
      <c r="B300" s="181" t="str">
        <f>ORÇAMENTO!C80</f>
        <v>MASSA ÚNICA, PARA RECEBIMENTO DE PINTURA, EM ARGAMASSA TRAÇO 1:2:8, PREPARO MECÂNICO COM BETONEIRA 400L, APLICADA MANUALMENTE EM FACES INTERNAS DE PAREDES, ESPESSURA DE 20MM, COM EXECUÇÃO DE TALISCAS. AF_06/201
4</v>
      </c>
      <c r="C300" s="181"/>
      <c r="D300" s="181"/>
      <c r="E300" s="181"/>
      <c r="F300" s="115"/>
      <c r="G300" s="21">
        <f>SUM(G302:G303)</f>
        <v>522.84</v>
      </c>
      <c r="H300" s="10" t="str">
        <f>VLOOKUP(A300,ORÇAMENTO,4,FALSE)</f>
        <v>M2</v>
      </c>
    </row>
    <row r="301" spans="1:11" x14ac:dyDescent="0.2">
      <c r="A301" s="41"/>
      <c r="B301" s="35" t="s">
        <v>16</v>
      </c>
      <c r="C301" s="35" t="s">
        <v>36</v>
      </c>
      <c r="D301" s="35" t="s">
        <v>59</v>
      </c>
      <c r="E301" s="35" t="s">
        <v>18</v>
      </c>
      <c r="F301" s="35" t="s">
        <v>288</v>
      </c>
      <c r="G301" s="11" t="s">
        <v>0</v>
      </c>
      <c r="H301" s="12"/>
    </row>
    <row r="302" spans="1:11" x14ac:dyDescent="0.2">
      <c r="A302" s="41"/>
      <c r="B302" s="38" t="s">
        <v>206</v>
      </c>
      <c r="C302" s="37">
        <v>2</v>
      </c>
      <c r="D302" s="37">
        <v>58.85</v>
      </c>
      <c r="E302" s="37">
        <v>2</v>
      </c>
      <c r="F302" s="35"/>
      <c r="G302" s="11">
        <f>C302*D302*E302</f>
        <v>235.4</v>
      </c>
      <c r="H302" s="12"/>
    </row>
    <row r="303" spans="1:11" ht="13.5" thickBot="1" x14ac:dyDescent="0.25">
      <c r="A303" s="42"/>
      <c r="B303" s="39" t="s">
        <v>287</v>
      </c>
      <c r="C303" s="36">
        <v>2</v>
      </c>
      <c r="D303" s="36">
        <v>54.9</v>
      </c>
      <c r="E303" s="36">
        <v>3</v>
      </c>
      <c r="F303" s="36">
        <v>41.96</v>
      </c>
      <c r="G303" s="109">
        <f>C303*D303*E303-F303</f>
        <v>287.44</v>
      </c>
      <c r="H303" s="14"/>
    </row>
    <row r="304" spans="1:11" ht="13.5" thickBot="1" x14ac:dyDescent="0.25">
      <c r="A304" s="53"/>
      <c r="B304" s="39"/>
      <c r="C304" s="36"/>
      <c r="D304" s="36"/>
      <c r="E304" s="36"/>
      <c r="F304" s="36"/>
      <c r="G304" s="22">
        <f>C304</f>
        <v>0</v>
      </c>
      <c r="H304" s="55"/>
    </row>
    <row r="305" spans="1:8" ht="63" customHeight="1" x14ac:dyDescent="0.2">
      <c r="A305" s="9" t="s">
        <v>146</v>
      </c>
      <c r="B305" s="181" t="str">
        <f>ORÇAMENTO!C81</f>
        <v>CONTRAPISO EM ARGAMASSA TRAÇO 1:4 (CIMENTO E AREIA), PREPARO MECÂNICO COM BETONEIRA 400 L, APLICADO EM ÁREAS SECAS MENORES QUE 10M2 SOBRE LAJE, ADERIDO, ESPESSURA 2CM, ACABAMENTO REFORÇADO. AF_06/2014</v>
      </c>
      <c r="C305" s="181"/>
      <c r="D305" s="181"/>
      <c r="E305" s="181"/>
      <c r="F305" s="115"/>
      <c r="G305" s="21">
        <f>C307</f>
        <v>75</v>
      </c>
      <c r="H305" s="10" t="str">
        <f>VLOOKUP(A305,ORÇAMENTO,4,FALSE)</f>
        <v>M2</v>
      </c>
    </row>
    <row r="306" spans="1:8" x14ac:dyDescent="0.2">
      <c r="A306" s="41"/>
      <c r="B306" s="35" t="s">
        <v>16</v>
      </c>
      <c r="C306" s="35" t="s">
        <v>129</v>
      </c>
      <c r="D306" s="35" t="s">
        <v>17</v>
      </c>
      <c r="E306" s="35" t="s">
        <v>53</v>
      </c>
      <c r="F306" s="35"/>
      <c r="G306" s="11" t="s">
        <v>0</v>
      </c>
      <c r="H306" s="12"/>
    </row>
    <row r="307" spans="1:8" ht="13.5" thickBot="1" x14ac:dyDescent="0.25">
      <c r="A307" s="42"/>
      <c r="B307" s="39" t="s">
        <v>129</v>
      </c>
      <c r="C307" s="36">
        <v>75</v>
      </c>
      <c r="D307" s="73"/>
      <c r="E307" s="73"/>
      <c r="F307" s="73"/>
      <c r="G307" s="109"/>
      <c r="H307" s="14"/>
    </row>
    <row r="308" spans="1:8" ht="13.5" thickBot="1" x14ac:dyDescent="0.25"/>
    <row r="309" spans="1:8" ht="41.25" customHeight="1" x14ac:dyDescent="0.2">
      <c r="A309" s="9" t="s">
        <v>43</v>
      </c>
      <c r="B309" s="181" t="str">
        <f>ORÇAMENTO!C82</f>
        <v>REVESTIMENTO CERÂMICO PARA PISO COM PLACAS TIPO GRÊS DE DIMENSÕES 35X35 CM APLICADA EM AMBIENTES DE ÁREA MENOR QUE 5 M2. AF_06/2014</v>
      </c>
      <c r="C309" s="181"/>
      <c r="D309" s="181"/>
      <c r="E309" s="181"/>
      <c r="F309" s="115"/>
      <c r="G309" s="21">
        <f>G311</f>
        <v>75</v>
      </c>
      <c r="H309" s="10" t="str">
        <f>VLOOKUP(A309,ORÇAMENTO,4,FALSE)</f>
        <v>M2</v>
      </c>
    </row>
    <row r="310" spans="1:8" x14ac:dyDescent="0.2">
      <c r="A310" s="41"/>
      <c r="B310" s="35" t="s">
        <v>16</v>
      </c>
      <c r="C310" s="35" t="s">
        <v>129</v>
      </c>
      <c r="D310" s="35"/>
      <c r="E310" s="35"/>
      <c r="F310" s="35"/>
      <c r="G310" s="11" t="s">
        <v>0</v>
      </c>
      <c r="H310" s="12"/>
    </row>
    <row r="311" spans="1:8" ht="13.5" thickBot="1" x14ac:dyDescent="0.25">
      <c r="A311" s="42"/>
      <c r="B311" s="39" t="s">
        <v>129</v>
      </c>
      <c r="C311" s="36">
        <v>75</v>
      </c>
      <c r="D311" s="36"/>
      <c r="E311" s="36"/>
      <c r="F311" s="36"/>
      <c r="G311" s="22">
        <f>C311</f>
        <v>75</v>
      </c>
      <c r="H311" s="14"/>
    </row>
    <row r="312" spans="1:8" ht="13.5" thickBot="1" x14ac:dyDescent="0.25">
      <c r="A312" s="43"/>
      <c r="B312" s="38"/>
      <c r="C312" s="37"/>
      <c r="D312" s="37"/>
      <c r="E312" s="37"/>
      <c r="F312" s="37"/>
      <c r="G312" s="23"/>
      <c r="H312" s="26"/>
    </row>
    <row r="313" spans="1:8" ht="54.75" customHeight="1" x14ac:dyDescent="0.2">
      <c r="A313" s="9" t="s">
        <v>44</v>
      </c>
      <c r="B313" s="181" t="str">
        <f>ORÇAMENTO!C83</f>
        <v>REVESTIMENTO CERÂMICO PARA PAREDES INTERNAS COM PLACAS TIPO GRÊS OU SEMI-GRÊS DE DIMENSÕES 20X20 CM APLICADAS EM AMBIENTES DE ÁREA MAIOR QUE
5 M² NA ALTURA INTEIRA DAS PAREDES. AF_06/2014</v>
      </c>
      <c r="C313" s="181"/>
      <c r="D313" s="181"/>
      <c r="E313" s="181"/>
      <c r="F313" s="115"/>
      <c r="G313" s="21">
        <f>G315</f>
        <v>41.96</v>
      </c>
      <c r="H313" s="10" t="str">
        <f>VLOOKUP(A313,ORÇAMENTO,4,FALSE)</f>
        <v>M2</v>
      </c>
    </row>
    <row r="314" spans="1:8" x14ac:dyDescent="0.2">
      <c r="A314" s="41"/>
      <c r="B314" s="35" t="s">
        <v>16</v>
      </c>
      <c r="C314" s="35" t="s">
        <v>129</v>
      </c>
      <c r="D314" s="35"/>
      <c r="E314" s="35"/>
      <c r="F314" s="35"/>
      <c r="G314" s="11" t="s">
        <v>0</v>
      </c>
      <c r="H314" s="12"/>
    </row>
    <row r="315" spans="1:8" ht="13.5" thickBot="1" x14ac:dyDescent="0.25">
      <c r="A315" s="42"/>
      <c r="B315" s="39" t="s">
        <v>129</v>
      </c>
      <c r="C315" s="36">
        <v>41.96</v>
      </c>
      <c r="D315" s="36"/>
      <c r="E315" s="36"/>
      <c r="F315" s="36"/>
      <c r="G315" s="22">
        <f>C315</f>
        <v>41.96</v>
      </c>
      <c r="H315" s="14"/>
    </row>
    <row r="316" spans="1:8" ht="13.5" thickBot="1" x14ac:dyDescent="0.25">
      <c r="A316" s="43"/>
      <c r="B316" s="38"/>
      <c r="C316" s="37"/>
      <c r="D316" s="37"/>
      <c r="E316" s="37"/>
      <c r="F316" s="37"/>
      <c r="G316" s="23"/>
      <c r="H316" s="26"/>
    </row>
    <row r="317" spans="1:8" ht="13.5" thickBot="1" x14ac:dyDescent="0.25">
      <c r="A317" s="44">
        <v>10</v>
      </c>
      <c r="B317" s="182" t="str">
        <f>ORÇAMENTO!C84</f>
        <v>ESQUADRIAS</v>
      </c>
      <c r="C317" s="182"/>
      <c r="D317" s="182"/>
      <c r="E317" s="182"/>
      <c r="F317" s="48"/>
      <c r="G317" s="45"/>
      <c r="H317" s="46"/>
    </row>
    <row r="318" spans="1:8" ht="13.5" thickBot="1" x14ac:dyDescent="0.25"/>
    <row r="319" spans="1:8" ht="42" customHeight="1" x14ac:dyDescent="0.2">
      <c r="A319" s="9" t="s">
        <v>79</v>
      </c>
      <c r="B319" s="181" t="str">
        <f>ORÇAMENTO!C85</f>
        <v>PORTA DE MADEIRA FRISADA, SEMI-OCA (LEVE OU MÉDIA), 80X210CM, ESPESSURA DE 3,5CM, INCLUSO DOBRADIÇAS - FORNECIMENTO E INSTALAÇÃO. AF_08/2015</v>
      </c>
      <c r="C319" s="181"/>
      <c r="D319" s="181"/>
      <c r="E319" s="181"/>
      <c r="F319" s="115"/>
      <c r="G319" s="21">
        <f>SUM(G321:G321)</f>
        <v>3</v>
      </c>
      <c r="H319" s="10" t="str">
        <f>VLOOKUP(A319,ORÇAMENTO,4,FALSE)</f>
        <v xml:space="preserve">UN    </v>
      </c>
    </row>
    <row r="320" spans="1:8" x14ac:dyDescent="0.2">
      <c r="A320" s="41"/>
      <c r="B320" s="35" t="s">
        <v>16</v>
      </c>
      <c r="C320" s="35" t="s">
        <v>45</v>
      </c>
      <c r="D320" s="35"/>
      <c r="E320" s="35"/>
      <c r="F320" s="35"/>
      <c r="G320" s="11" t="s">
        <v>0</v>
      </c>
      <c r="H320" s="12"/>
    </row>
    <row r="321" spans="1:8" ht="13.5" thickBot="1" x14ac:dyDescent="0.25">
      <c r="A321" s="42"/>
      <c r="B321" s="54" t="s">
        <v>129</v>
      </c>
      <c r="C321" s="36">
        <v>3</v>
      </c>
      <c r="D321" s="36"/>
      <c r="E321" s="36"/>
      <c r="F321" s="36"/>
      <c r="G321" s="22">
        <f>C321</f>
        <v>3</v>
      </c>
      <c r="H321" s="14"/>
    </row>
    <row r="322" spans="1:8" ht="13.5" thickBot="1" x14ac:dyDescent="0.25">
      <c r="A322" s="53"/>
      <c r="B322" s="38"/>
      <c r="C322" s="37"/>
      <c r="D322" s="37"/>
      <c r="E322" s="37"/>
      <c r="F322" s="37"/>
      <c r="G322" s="23"/>
      <c r="H322" s="26"/>
    </row>
    <row r="323" spans="1:8" ht="42.75" customHeight="1" x14ac:dyDescent="0.2">
      <c r="A323" s="9" t="s">
        <v>147</v>
      </c>
      <c r="B323" s="181" t="str">
        <f>ORÇAMENTO!C86</f>
        <v>PORTA DE MADEIRA FRISADA, SEMI-OCA (LEVE OU MÉDIA), 70X210CM, ESPESSURA DE 3CM, INCLUSO DOBRADIÇAS - FORNECIMENTO E INSTALAÇÃO. AF_08/2015</v>
      </c>
      <c r="C323" s="181"/>
      <c r="D323" s="181"/>
      <c r="E323" s="181"/>
      <c r="F323" s="115"/>
      <c r="G323" s="21">
        <f>SUM(G324:G325)</f>
        <v>1</v>
      </c>
      <c r="H323" s="10" t="str">
        <f>VLOOKUP(A323,ORÇAMENTO,4,FALSE)</f>
        <v xml:space="preserve">UN    </v>
      </c>
    </row>
    <row r="324" spans="1:8" x14ac:dyDescent="0.2">
      <c r="A324" s="41"/>
      <c r="B324" s="35" t="s">
        <v>16</v>
      </c>
      <c r="C324" s="35" t="s">
        <v>45</v>
      </c>
      <c r="D324" s="35"/>
      <c r="E324" s="35"/>
      <c r="F324" s="35"/>
      <c r="G324" s="11" t="s">
        <v>0</v>
      </c>
      <c r="H324" s="12"/>
    </row>
    <row r="325" spans="1:8" ht="13.5" thickBot="1" x14ac:dyDescent="0.25">
      <c r="A325" s="42"/>
      <c r="B325" s="54" t="s">
        <v>129</v>
      </c>
      <c r="C325" s="36">
        <v>1</v>
      </c>
      <c r="D325" s="36"/>
      <c r="E325" s="36"/>
      <c r="F325" s="36"/>
      <c r="G325" s="22">
        <f>C325</f>
        <v>1</v>
      </c>
      <c r="H325" s="14"/>
    </row>
    <row r="326" spans="1:8" ht="13.5" thickBot="1" x14ac:dyDescent="0.25">
      <c r="A326" s="53"/>
      <c r="B326" s="38"/>
      <c r="C326" s="37"/>
      <c r="D326" s="37"/>
      <c r="E326" s="37"/>
      <c r="F326" s="37"/>
      <c r="G326" s="23">
        <f>C326*D326*E326</f>
        <v>0</v>
      </c>
      <c r="H326" s="26"/>
    </row>
    <row r="327" spans="1:8" ht="39" customHeight="1" x14ac:dyDescent="0.2">
      <c r="A327" s="51" t="s">
        <v>148</v>
      </c>
      <c r="B327" s="181" t="str">
        <f>ORÇAMENTO!C87</f>
        <v>JANELA DE MADEIRA TIPO VENEZIANA. DE ABRIR, INCLUSAS GUARNICOES E FERRAGENS</v>
      </c>
      <c r="C327" s="181"/>
      <c r="D327" s="181"/>
      <c r="E327" s="181"/>
      <c r="F327" s="115"/>
      <c r="G327" s="21">
        <f>SUM(G329:G332)</f>
        <v>17.159999999999997</v>
      </c>
      <c r="H327" s="10" t="s">
        <v>63</v>
      </c>
    </row>
    <row r="328" spans="1:8" x14ac:dyDescent="0.2">
      <c r="A328" s="41"/>
      <c r="B328" s="35" t="s">
        <v>16</v>
      </c>
      <c r="C328" s="35" t="s">
        <v>36</v>
      </c>
      <c r="D328" s="35" t="s">
        <v>17</v>
      </c>
      <c r="E328" s="35" t="s">
        <v>18</v>
      </c>
      <c r="F328" s="35"/>
      <c r="G328" s="11" t="s">
        <v>0</v>
      </c>
      <c r="H328" s="12"/>
    </row>
    <row r="329" spans="1:8" x14ac:dyDescent="0.2">
      <c r="A329" s="41"/>
      <c r="B329" s="24" t="s">
        <v>291</v>
      </c>
      <c r="C329" s="37">
        <v>2</v>
      </c>
      <c r="D329" s="37">
        <v>1.6</v>
      </c>
      <c r="E329" s="37">
        <v>1.2</v>
      </c>
      <c r="F329" s="24"/>
      <c r="G329" s="149">
        <f>C329*D329*E329</f>
        <v>3.84</v>
      </c>
      <c r="H329" s="12"/>
    </row>
    <row r="330" spans="1:8" x14ac:dyDescent="0.2">
      <c r="A330" s="41"/>
      <c r="B330" s="24" t="s">
        <v>290</v>
      </c>
      <c r="C330" s="37">
        <v>1</v>
      </c>
      <c r="D330" s="37">
        <v>1.2</v>
      </c>
      <c r="E330" s="37">
        <v>1.2</v>
      </c>
      <c r="F330" s="24"/>
      <c r="G330" s="149">
        <f t="shared" ref="G330:G332" si="5">C330*D330*E330</f>
        <v>1.44</v>
      </c>
      <c r="H330" s="12"/>
    </row>
    <row r="331" spans="1:8" x14ac:dyDescent="0.2">
      <c r="A331" s="41"/>
      <c r="B331" s="24" t="s">
        <v>289</v>
      </c>
      <c r="C331" s="37">
        <v>1</v>
      </c>
      <c r="D331" s="37">
        <v>2.8</v>
      </c>
      <c r="E331" s="37">
        <v>1.5</v>
      </c>
      <c r="F331" s="24"/>
      <c r="G331" s="149">
        <f t="shared" ref="G331" si="6">C331*D331*E331</f>
        <v>4.1999999999999993</v>
      </c>
      <c r="H331" s="12"/>
    </row>
    <row r="332" spans="1:8" ht="13.5" thickBot="1" x14ac:dyDescent="0.25">
      <c r="A332" s="42"/>
      <c r="B332" s="25" t="s">
        <v>289</v>
      </c>
      <c r="C332" s="36">
        <v>4</v>
      </c>
      <c r="D332" s="36">
        <v>1.6</v>
      </c>
      <c r="E332" s="36">
        <v>1.2</v>
      </c>
      <c r="F332" s="25"/>
      <c r="G332" s="148">
        <f t="shared" si="5"/>
        <v>7.68</v>
      </c>
      <c r="H332" s="14"/>
    </row>
    <row r="333" spans="1:8" ht="13.5" thickBot="1" x14ac:dyDescent="0.25">
      <c r="A333" s="53"/>
      <c r="B333" s="39"/>
      <c r="C333" s="36"/>
      <c r="D333" s="36"/>
      <c r="E333" s="36"/>
      <c r="F333" s="36"/>
      <c r="G333" s="22"/>
      <c r="H333" s="55"/>
    </row>
    <row r="334" spans="1:8" ht="13.5" thickBot="1" x14ac:dyDescent="0.25">
      <c r="A334" s="44">
        <v>11</v>
      </c>
      <c r="B334" s="182" t="str">
        <f>ORÇAMENTO!C88</f>
        <v>PINTURA</v>
      </c>
      <c r="C334" s="182"/>
      <c r="D334" s="182"/>
      <c r="E334" s="182"/>
      <c r="F334" s="48"/>
      <c r="G334" s="45"/>
      <c r="H334" s="46"/>
    </row>
    <row r="335" spans="1:8" ht="13.5" thickBot="1" x14ac:dyDescent="0.25">
      <c r="A335" s="74"/>
    </row>
    <row r="336" spans="1:8" ht="27" customHeight="1" x14ac:dyDescent="0.2">
      <c r="A336" s="9" t="s">
        <v>149</v>
      </c>
      <c r="B336" s="181" t="str">
        <f>ORÇAMENTO!C89</f>
        <v>APLICAÇÃO E LIXAMENTO DE MASSA LÁTEX EM PAREDES, UMA DEMÃO. AF_06/2014</v>
      </c>
      <c r="C336" s="181"/>
      <c r="D336" s="181"/>
      <c r="E336" s="181"/>
      <c r="F336" s="115"/>
      <c r="G336" s="21">
        <f>G338</f>
        <v>375.29</v>
      </c>
      <c r="H336" s="10" t="s">
        <v>63</v>
      </c>
    </row>
    <row r="337" spans="1:8" x14ac:dyDescent="0.2">
      <c r="A337" s="41"/>
      <c r="B337" s="35" t="s">
        <v>16</v>
      </c>
      <c r="C337" s="35" t="s">
        <v>53</v>
      </c>
      <c r="D337" s="35"/>
      <c r="E337" s="35"/>
      <c r="F337" s="35"/>
      <c r="G337" s="11" t="s">
        <v>0</v>
      </c>
      <c r="H337" s="12"/>
    </row>
    <row r="338" spans="1:8" ht="51.75" thickBot="1" x14ac:dyDescent="0.25">
      <c r="A338" s="42"/>
      <c r="B338" s="39" t="s">
        <v>292</v>
      </c>
      <c r="C338" s="36">
        <v>375.29</v>
      </c>
      <c r="D338" s="36"/>
      <c r="E338" s="36"/>
      <c r="F338" s="73"/>
      <c r="G338" s="22">
        <f>C338</f>
        <v>375.29</v>
      </c>
      <c r="H338" s="14"/>
    </row>
    <row r="339" spans="1:8" ht="13.5" thickBot="1" x14ac:dyDescent="0.25"/>
    <row r="340" spans="1:8" ht="28.5" customHeight="1" x14ac:dyDescent="0.2">
      <c r="A340" s="9" t="s">
        <v>34</v>
      </c>
      <c r="B340" s="181" t="str">
        <f>ORÇAMENTO!C90</f>
        <v>APLICAÇÃO E LIXAMENTO DE MASSA LÁTEX EM TETO, UMA DEMÃO. AF_06/2014</v>
      </c>
      <c r="C340" s="181"/>
      <c r="D340" s="181"/>
      <c r="E340" s="181"/>
      <c r="F340" s="163"/>
      <c r="G340" s="21">
        <f>G342</f>
        <v>75</v>
      </c>
      <c r="H340" s="10" t="s">
        <v>63</v>
      </c>
    </row>
    <row r="341" spans="1:8" x14ac:dyDescent="0.2">
      <c r="A341" s="41"/>
      <c r="B341" s="35" t="s">
        <v>16</v>
      </c>
      <c r="C341" s="35" t="s">
        <v>53</v>
      </c>
      <c r="D341" s="35"/>
      <c r="E341" s="35"/>
      <c r="F341" s="35"/>
      <c r="G341" s="11" t="s">
        <v>0</v>
      </c>
      <c r="H341" s="12"/>
    </row>
    <row r="342" spans="1:8" ht="26.25" thickBot="1" x14ac:dyDescent="0.25">
      <c r="A342" s="42"/>
      <c r="B342" s="39" t="s">
        <v>293</v>
      </c>
      <c r="C342" s="36">
        <v>75</v>
      </c>
      <c r="D342" s="36"/>
      <c r="E342" s="36"/>
      <c r="F342" s="73"/>
      <c r="G342" s="22">
        <f>C342</f>
        <v>75</v>
      </c>
      <c r="H342" s="14"/>
    </row>
    <row r="343" spans="1:8" ht="13.5" thickBot="1" x14ac:dyDescent="0.25">
      <c r="A343" s="43"/>
      <c r="B343" s="38"/>
      <c r="C343" s="37"/>
      <c r="D343" s="37"/>
      <c r="E343" s="37"/>
      <c r="F343" s="37"/>
      <c r="G343" s="23"/>
      <c r="H343" s="26"/>
    </row>
    <row r="344" spans="1:8" ht="25.5" customHeight="1" x14ac:dyDescent="0.2">
      <c r="A344" s="9" t="s">
        <v>150</v>
      </c>
      <c r="B344" s="181" t="str">
        <f>ORÇAMENTO!C91</f>
        <v>APLICAÇÃO MANUAL DE PINTURA COM TINTA LÁTEX PVA EM PAREDES E TETO, DUAS DEMÃOS. AF_06/2014</v>
      </c>
      <c r="C344" s="181"/>
      <c r="D344" s="181"/>
      <c r="E344" s="181"/>
      <c r="F344" s="115"/>
      <c r="G344" s="21">
        <f>SUM(G346:G346)</f>
        <v>241.67</v>
      </c>
      <c r="H344" s="10" t="s">
        <v>63</v>
      </c>
    </row>
    <row r="345" spans="1:8" x14ac:dyDescent="0.2">
      <c r="A345" s="41"/>
      <c r="B345" s="35" t="s">
        <v>16</v>
      </c>
      <c r="C345" s="35" t="s">
        <v>36</v>
      </c>
      <c r="D345" s="35" t="s">
        <v>17</v>
      </c>
      <c r="E345" s="35" t="s">
        <v>18</v>
      </c>
      <c r="F345" s="35"/>
      <c r="G345" s="11" t="s">
        <v>0</v>
      </c>
      <c r="H345" s="12"/>
    </row>
    <row r="346" spans="1:8" ht="39" thickBot="1" x14ac:dyDescent="0.25">
      <c r="A346" s="42"/>
      <c r="B346" s="39" t="s">
        <v>294</v>
      </c>
      <c r="C346" s="36">
        <v>241.67</v>
      </c>
      <c r="D346" s="36"/>
      <c r="E346" s="36"/>
      <c r="F346" s="73"/>
      <c r="G346" s="22">
        <f>C346</f>
        <v>241.67</v>
      </c>
      <c r="H346" s="14"/>
    </row>
    <row r="347" spans="1:8" ht="13.5" thickBot="1" x14ac:dyDescent="0.25">
      <c r="A347" s="53"/>
      <c r="B347" s="39"/>
      <c r="C347" s="36"/>
      <c r="D347" s="36"/>
      <c r="E347" s="36"/>
      <c r="F347" s="36"/>
      <c r="G347" s="22"/>
      <c r="H347" s="55"/>
    </row>
    <row r="348" spans="1:8" ht="27.75" customHeight="1" x14ac:dyDescent="0.2">
      <c r="A348" s="9" t="s">
        <v>48</v>
      </c>
      <c r="B348" s="181" t="str">
        <f>ORÇAMENTO!C92</f>
        <v>APLICAÇÃO MANUAL DE PINTURA COM TINTA LÁTEX ACRÍLICA EM PAREDES, DUAS DEMÃOS. AF_06/2014</v>
      </c>
      <c r="C348" s="181"/>
      <c r="D348" s="181"/>
      <c r="E348" s="181"/>
      <c r="F348" s="163"/>
      <c r="G348" s="21">
        <f>SUM(G350:G350)</f>
        <v>208.62</v>
      </c>
      <c r="H348" s="10" t="s">
        <v>63</v>
      </c>
    </row>
    <row r="349" spans="1:8" x14ac:dyDescent="0.2">
      <c r="A349" s="41"/>
      <c r="B349" s="35" t="s">
        <v>16</v>
      </c>
      <c r="C349" s="35" t="s">
        <v>36</v>
      </c>
      <c r="D349" s="35" t="s">
        <v>17</v>
      </c>
      <c r="E349" s="35" t="s">
        <v>18</v>
      </c>
      <c r="F349" s="35"/>
      <c r="G349" s="11" t="s">
        <v>0</v>
      </c>
      <c r="H349" s="12"/>
    </row>
    <row r="350" spans="1:8" ht="39" thickBot="1" x14ac:dyDescent="0.25">
      <c r="A350" s="42"/>
      <c r="B350" s="39" t="s">
        <v>295</v>
      </c>
      <c r="C350" s="36">
        <v>208.62</v>
      </c>
      <c r="D350" s="36"/>
      <c r="E350" s="36"/>
      <c r="F350" s="73"/>
      <c r="G350" s="22">
        <f>C350</f>
        <v>208.62</v>
      </c>
      <c r="H350" s="14"/>
    </row>
    <row r="351" spans="1:8" ht="13.5" thickBot="1" x14ac:dyDescent="0.25">
      <c r="A351" s="167"/>
      <c r="B351" s="38"/>
      <c r="C351" s="37"/>
      <c r="D351" s="37"/>
      <c r="E351" s="37"/>
      <c r="F351" s="37"/>
      <c r="G351" s="23"/>
      <c r="H351" s="26"/>
    </row>
    <row r="352" spans="1:8" x14ac:dyDescent="0.2">
      <c r="A352" s="9" t="s">
        <v>162</v>
      </c>
      <c r="B352" s="181" t="str">
        <f>ORÇAMENTO!C93</f>
        <v>PINTURA EM VERNIZ SINTETICO BRILHANTE EM MADEIRA, TRES DEMAOS</v>
      </c>
      <c r="C352" s="181"/>
      <c r="D352" s="181"/>
      <c r="E352" s="181"/>
      <c r="F352" s="163"/>
      <c r="G352" s="21">
        <f>SUM(G354:G354)</f>
        <v>59.94</v>
      </c>
      <c r="H352" s="10" t="s">
        <v>63</v>
      </c>
    </row>
    <row r="353" spans="1:8" x14ac:dyDescent="0.2">
      <c r="A353" s="41"/>
      <c r="B353" s="35" t="s">
        <v>16</v>
      </c>
      <c r="C353" s="35" t="s">
        <v>36</v>
      </c>
      <c r="D353" s="35" t="s">
        <v>17</v>
      </c>
      <c r="E353" s="35" t="s">
        <v>18</v>
      </c>
      <c r="F353" s="35"/>
      <c r="G353" s="11" t="s">
        <v>0</v>
      </c>
      <c r="H353" s="12"/>
    </row>
    <row r="354" spans="1:8" ht="26.25" thickBot="1" x14ac:dyDescent="0.25">
      <c r="A354" s="42"/>
      <c r="B354" s="39" t="s">
        <v>296</v>
      </c>
      <c r="C354" s="36">
        <v>59.94</v>
      </c>
      <c r="D354" s="36"/>
      <c r="E354" s="36"/>
      <c r="F354" s="73"/>
      <c r="G354" s="22">
        <f>C354</f>
        <v>59.94</v>
      </c>
      <c r="H354" s="14"/>
    </row>
    <row r="355" spans="1:8" ht="13.5" thickBot="1" x14ac:dyDescent="0.25">
      <c r="A355" s="43"/>
      <c r="B355" s="38"/>
      <c r="C355" s="37"/>
      <c r="D355" s="37"/>
      <c r="E355" s="37"/>
      <c r="F355" s="37"/>
      <c r="G355" s="23"/>
      <c r="H355" s="26"/>
    </row>
    <row r="356" spans="1:8" x14ac:dyDescent="0.2">
      <c r="A356" s="9" t="s">
        <v>277</v>
      </c>
      <c r="B356" s="181" t="str">
        <f>ORÇAMENTO!C94</f>
        <v>CAIACAO INT OU EXT SOBRE REVESTIMENTO LISO C/ADOCAO DE FIXADOR COM COM DUAS DEMAOS</v>
      </c>
      <c r="C356" s="181"/>
      <c r="D356" s="181"/>
      <c r="E356" s="181"/>
      <c r="F356" s="163"/>
      <c r="G356" s="21">
        <f>SUM(G358:G358)</f>
        <v>235.4</v>
      </c>
      <c r="H356" s="10" t="s">
        <v>63</v>
      </c>
    </row>
    <row r="357" spans="1:8" x14ac:dyDescent="0.2">
      <c r="A357" s="41"/>
      <c r="B357" s="35" t="s">
        <v>16</v>
      </c>
      <c r="C357" s="35" t="s">
        <v>36</v>
      </c>
      <c r="D357" s="35" t="s">
        <v>17</v>
      </c>
      <c r="E357" s="35" t="s">
        <v>18</v>
      </c>
      <c r="F357" s="35"/>
      <c r="G357" s="11" t="s">
        <v>0</v>
      </c>
      <c r="H357" s="12"/>
    </row>
    <row r="358" spans="1:8" ht="13.5" thickBot="1" x14ac:dyDescent="0.25">
      <c r="A358" s="42"/>
      <c r="B358" s="39" t="s">
        <v>297</v>
      </c>
      <c r="C358" s="36">
        <v>235.4</v>
      </c>
      <c r="D358" s="36"/>
      <c r="E358" s="36"/>
      <c r="F358" s="73"/>
      <c r="G358" s="22">
        <f>C358</f>
        <v>235.4</v>
      </c>
      <c r="H358" s="14"/>
    </row>
    <row r="359" spans="1:8" ht="13.5" thickBot="1" x14ac:dyDescent="0.25">
      <c r="A359" s="43"/>
      <c r="B359" s="38"/>
      <c r="C359" s="37"/>
      <c r="D359" s="37"/>
      <c r="E359" s="37"/>
      <c r="F359" s="37"/>
      <c r="G359" s="23"/>
      <c r="H359" s="26"/>
    </row>
    <row r="360" spans="1:8" ht="13.5" thickBot="1" x14ac:dyDescent="0.25">
      <c r="A360" s="44">
        <v>12</v>
      </c>
      <c r="B360" s="182" t="str">
        <f>ORÇAMENTO!C95</f>
        <v>DIVERSOS</v>
      </c>
      <c r="C360" s="182"/>
      <c r="D360" s="182"/>
      <c r="E360" s="182"/>
      <c r="F360" s="56"/>
      <c r="G360" s="45"/>
      <c r="H360" s="46"/>
    </row>
    <row r="361" spans="1:8" ht="13.5" thickBot="1" x14ac:dyDescent="0.25"/>
    <row r="362" spans="1:8" ht="12.75" customHeight="1" x14ac:dyDescent="0.2">
      <c r="A362" s="9" t="s">
        <v>50</v>
      </c>
      <c r="B362" s="181" t="str">
        <f>ORÇAMENTO!C96</f>
        <v>LIMPEZA FINAL DA OBRA</v>
      </c>
      <c r="C362" s="181"/>
      <c r="D362" s="181"/>
      <c r="E362" s="181"/>
      <c r="F362" s="106"/>
      <c r="G362" s="21">
        <f>G364</f>
        <v>75</v>
      </c>
      <c r="H362" s="10" t="s">
        <v>63</v>
      </c>
    </row>
    <row r="363" spans="1:8" x14ac:dyDescent="0.2">
      <c r="A363" s="41"/>
      <c r="B363" s="35" t="s">
        <v>16</v>
      </c>
      <c r="C363" s="35" t="s">
        <v>49</v>
      </c>
      <c r="D363" s="35" t="s">
        <v>60</v>
      </c>
      <c r="E363" s="35"/>
      <c r="F363" s="35"/>
      <c r="G363" s="11" t="s">
        <v>0</v>
      </c>
      <c r="H363" s="12"/>
    </row>
    <row r="364" spans="1:8" ht="13.5" thickBot="1" x14ac:dyDescent="0.25">
      <c r="A364" s="42"/>
      <c r="B364" s="39" t="s">
        <v>134</v>
      </c>
      <c r="C364" s="36"/>
      <c r="D364" s="36"/>
      <c r="E364" s="36"/>
      <c r="F364" s="36"/>
      <c r="G364" s="22">
        <v>75</v>
      </c>
      <c r="H364" s="14"/>
    </row>
  </sheetData>
  <mergeCells count="89">
    <mergeCell ref="B216:E216"/>
    <mergeCell ref="B220:E220"/>
    <mergeCell ref="B114:E114"/>
    <mergeCell ref="B116:E116"/>
    <mergeCell ref="B23:E23"/>
    <mergeCell ref="B190:E190"/>
    <mergeCell ref="B29:E29"/>
    <mergeCell ref="B31:E31"/>
    <mergeCell ref="B45:E45"/>
    <mergeCell ref="B52:E52"/>
    <mergeCell ref="B48:E48"/>
    <mergeCell ref="B120:E120"/>
    <mergeCell ref="B91:E91"/>
    <mergeCell ref="B95:E95"/>
    <mergeCell ref="B56:E56"/>
    <mergeCell ref="B60:E60"/>
    <mergeCell ref="B196:E196"/>
    <mergeCell ref="B200:E200"/>
    <mergeCell ref="B204:E204"/>
    <mergeCell ref="B208:E208"/>
    <mergeCell ref="B212:E212"/>
    <mergeCell ref="B128:E128"/>
    <mergeCell ref="B130:E130"/>
    <mergeCell ref="B182:E182"/>
    <mergeCell ref="B186:E186"/>
    <mergeCell ref="B192:E192"/>
    <mergeCell ref="A1:H2"/>
    <mergeCell ref="B107:E107"/>
    <mergeCell ref="B109:E109"/>
    <mergeCell ref="B16:E16"/>
    <mergeCell ref="B14:E14"/>
    <mergeCell ref="B4:E4"/>
    <mergeCell ref="B6:E6"/>
    <mergeCell ref="B10:E10"/>
    <mergeCell ref="B99:E99"/>
    <mergeCell ref="B103:E103"/>
    <mergeCell ref="B69:E69"/>
    <mergeCell ref="B83:E83"/>
    <mergeCell ref="B87:E87"/>
    <mergeCell ref="B67:E67"/>
    <mergeCell ref="B362:E362"/>
    <mergeCell ref="B360:E360"/>
    <mergeCell ref="B327:E327"/>
    <mergeCell ref="B334:E334"/>
    <mergeCell ref="B344:E344"/>
    <mergeCell ref="B348:E348"/>
    <mergeCell ref="B336:E336"/>
    <mergeCell ref="B340:E340"/>
    <mergeCell ref="B224:E224"/>
    <mergeCell ref="B228:E228"/>
    <mergeCell ref="B232:E232"/>
    <mergeCell ref="B124:E124"/>
    <mergeCell ref="B134:E134"/>
    <mergeCell ref="B138:E138"/>
    <mergeCell ref="B142:E142"/>
    <mergeCell ref="B146:E146"/>
    <mergeCell ref="B150:E150"/>
    <mergeCell ref="B154:E154"/>
    <mergeCell ref="B158:E158"/>
    <mergeCell ref="B162:E162"/>
    <mergeCell ref="B166:E166"/>
    <mergeCell ref="B170:E170"/>
    <mergeCell ref="B174:E174"/>
    <mergeCell ref="B178:E178"/>
    <mergeCell ref="B236:E236"/>
    <mergeCell ref="B240:E240"/>
    <mergeCell ref="B244:E244"/>
    <mergeCell ref="B248:E248"/>
    <mergeCell ref="B252:E252"/>
    <mergeCell ref="B256:E256"/>
    <mergeCell ref="B260:E260"/>
    <mergeCell ref="B264:E264"/>
    <mergeCell ref="B268:E268"/>
    <mergeCell ref="B272:E272"/>
    <mergeCell ref="B276:E276"/>
    <mergeCell ref="B280:E280"/>
    <mergeCell ref="B284:E284"/>
    <mergeCell ref="B352:E352"/>
    <mergeCell ref="B356:E356"/>
    <mergeCell ref="B305:E305"/>
    <mergeCell ref="B300:E300"/>
    <mergeCell ref="B290:F290"/>
    <mergeCell ref="B317:E317"/>
    <mergeCell ref="B295:F295"/>
    <mergeCell ref="B323:E323"/>
    <mergeCell ref="B319:E319"/>
    <mergeCell ref="B309:E309"/>
    <mergeCell ref="B313:E313"/>
    <mergeCell ref="B288:E288"/>
  </mergeCells>
  <printOptions horizontalCentered="1"/>
  <pageMargins left="0.78740157480314965" right="0.78740157480314965" top="0.78740157480314965" bottom="1.1811023622047245" header="0.15748031496062992" footer="0.15748031496062992"/>
  <pageSetup paperSize="9" scale="92" fitToHeight="0" orientation="portrait" r:id="rId1"/>
  <headerFooter>
    <oddFooter>&amp;L&amp;P de &amp;N&amp;RLucas Antônio de Medeiros Teixeira
Engenheiro Civil
CREA 2111674664</oddFooter>
  </headerFooter>
  <rowBreaks count="11" manualBreakCount="11">
    <brk id="43" max="7" man="1"/>
    <brk id="81" max="7" man="1"/>
    <brk id="112" max="7" man="1"/>
    <brk id="140" max="7" man="1"/>
    <brk id="168" max="7" man="1"/>
    <brk id="198" max="7" man="1"/>
    <brk id="222" max="7" man="1"/>
    <brk id="250" max="7" man="1"/>
    <brk id="274" max="7" man="1"/>
    <brk id="298" max="7" man="1"/>
    <brk id="332" max="7" man="1"/>
  </rowBreaks>
  <colBreaks count="1" manualBreakCount="1">
    <brk id="8" max="1048575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G19"/>
  <sheetViews>
    <sheetView view="pageBreakPreview" zoomScale="115" zoomScaleNormal="100" zoomScaleSheetLayoutView="115" workbookViewId="0">
      <selection activeCell="B7" sqref="B7"/>
    </sheetView>
  </sheetViews>
  <sheetFormatPr defaultRowHeight="12.75" x14ac:dyDescent="0.2"/>
  <cols>
    <col min="1" max="1" width="8" style="2" customWidth="1"/>
    <col min="2" max="2" width="49.42578125" style="2" customWidth="1"/>
    <col min="3" max="3" width="16.42578125" style="2" customWidth="1"/>
    <col min="4" max="4" width="9.5703125" style="2" bestFit="1" customWidth="1"/>
    <col min="5" max="16384" width="9.140625" style="2"/>
  </cols>
  <sheetData>
    <row r="1" spans="1:7" ht="18.75" customHeight="1" x14ac:dyDescent="0.2">
      <c r="A1" s="159" t="s">
        <v>178</v>
      </c>
      <c r="B1" s="160"/>
      <c r="C1" s="160"/>
      <c r="D1" s="160"/>
      <c r="E1" s="160"/>
      <c r="F1" s="160"/>
      <c r="G1" s="160"/>
    </row>
    <row r="2" spans="1:7" ht="26.25" customHeight="1" x14ac:dyDescent="0.2">
      <c r="A2" s="185" t="s">
        <v>163</v>
      </c>
      <c r="B2" s="185"/>
      <c r="C2" s="185"/>
      <c r="D2" s="160"/>
      <c r="E2" s="160"/>
      <c r="F2" s="160"/>
      <c r="G2" s="160"/>
    </row>
    <row r="3" spans="1:7" ht="15" customHeight="1" x14ac:dyDescent="0.2">
      <c r="A3" s="159" t="s">
        <v>182</v>
      </c>
      <c r="B3" s="160"/>
      <c r="C3" s="160"/>
      <c r="D3" s="160"/>
      <c r="E3" s="160"/>
      <c r="F3" s="160"/>
      <c r="G3" s="160"/>
    </row>
    <row r="4" spans="1:7" ht="12.75" customHeight="1" x14ac:dyDescent="0.2">
      <c r="A4" s="161"/>
      <c r="B4" s="161" t="s">
        <v>19</v>
      </c>
      <c r="C4" s="161"/>
      <c r="D4" s="160"/>
      <c r="E4" s="160"/>
      <c r="F4" s="160"/>
      <c r="G4" s="160"/>
    </row>
    <row r="5" spans="1:7" ht="12.75" customHeight="1" thickBot="1" x14ac:dyDescent="0.25">
      <c r="A5" s="8"/>
      <c r="B5" s="8"/>
      <c r="C5" s="8"/>
      <c r="D5" s="7"/>
      <c r="E5" s="7"/>
      <c r="F5" s="7"/>
      <c r="G5" s="7"/>
    </row>
    <row r="6" spans="1:7" ht="22.5" customHeight="1" thickBot="1" x14ac:dyDescent="0.25">
      <c r="A6" s="16" t="s">
        <v>2</v>
      </c>
      <c r="B6" s="16" t="s">
        <v>3</v>
      </c>
      <c r="C6" s="16" t="s">
        <v>5</v>
      </c>
      <c r="D6" s="15"/>
      <c r="E6" s="15"/>
      <c r="F6" s="15"/>
      <c r="G6" s="15"/>
    </row>
    <row r="7" spans="1:7" ht="27" customHeight="1" thickBot="1" x14ac:dyDescent="0.25">
      <c r="A7" s="19">
        <v>1</v>
      </c>
      <c r="B7" s="18" t="str">
        <f>ORÇAMENTO!C9</f>
        <v>SERVIÇOS PRELIMINARES</v>
      </c>
      <c r="C7" s="49">
        <f>ORÇAMENTO!H9</f>
        <v>1001.73</v>
      </c>
    </row>
    <row r="8" spans="1:7" ht="26.25" customHeight="1" thickBot="1" x14ac:dyDescent="0.25">
      <c r="A8" s="19">
        <v>2</v>
      </c>
      <c r="B8" s="18" t="str">
        <f t="shared" ref="B8:B16" si="0">IF(A8="","",VLOOKUP(A8,ORÇAMENTO,3,FALSE))</f>
        <v>MOVIMENTO DE TERRA</v>
      </c>
      <c r="C8" s="49">
        <f>ORÇAMENTO!H12</f>
        <v>2317.25</v>
      </c>
    </row>
    <row r="9" spans="1:7" ht="26.25" customHeight="1" thickBot="1" x14ac:dyDescent="0.25">
      <c r="A9" s="19">
        <v>3</v>
      </c>
      <c r="B9" s="18" t="str">
        <f t="shared" si="0"/>
        <v>FUNDAÇÕES</v>
      </c>
      <c r="C9" s="49">
        <f>ORÇAMENTO!H15</f>
        <v>13099.79</v>
      </c>
    </row>
    <row r="10" spans="1:7" ht="26.25" customHeight="1" thickBot="1" x14ac:dyDescent="0.25">
      <c r="A10" s="19">
        <v>4</v>
      </c>
      <c r="B10" s="18" t="str">
        <f t="shared" si="0"/>
        <v>ESTRUTURAS</v>
      </c>
      <c r="C10" s="49">
        <f>ORÇAMENTO!H22</f>
        <v>20076.259999999998</v>
      </c>
    </row>
    <row r="11" spans="1:7" ht="26.25" customHeight="1" thickBot="1" x14ac:dyDescent="0.25">
      <c r="A11" s="19">
        <v>5</v>
      </c>
      <c r="B11" s="18" t="str">
        <f t="shared" si="0"/>
        <v>PAREDES/PAINEIS</v>
      </c>
      <c r="C11" s="49">
        <f>ORÇAMENTO!H30</f>
        <v>10127.48</v>
      </c>
    </row>
    <row r="12" spans="1:7" ht="26.25" customHeight="1" thickBot="1" x14ac:dyDescent="0.25">
      <c r="A12" s="19">
        <v>6</v>
      </c>
      <c r="B12" s="18" t="str">
        <f t="shared" si="0"/>
        <v>COBERTURA</v>
      </c>
      <c r="C12" s="49">
        <f>ORÇAMENTO!H32</f>
        <v>6770.36</v>
      </c>
    </row>
    <row r="13" spans="1:7" ht="27" customHeight="1" thickBot="1" x14ac:dyDescent="0.25">
      <c r="A13" s="19">
        <v>7</v>
      </c>
      <c r="B13" s="18" t="str">
        <f t="shared" si="0"/>
        <v>INSTALAÇÕES ELÉTRICAS</v>
      </c>
      <c r="C13" s="49">
        <f>ORÇAMENTO!H36</f>
        <v>4923.5399999999991</v>
      </c>
    </row>
    <row r="14" spans="1:7" ht="27" customHeight="1" thickBot="1" x14ac:dyDescent="0.25">
      <c r="A14" s="19">
        <v>8</v>
      </c>
      <c r="B14" s="18" t="str">
        <f t="shared" si="0"/>
        <v>INSTALAÇÕES HIDROSSANITÁRIAS</v>
      </c>
      <c r="C14" s="49">
        <f>ORÇAMENTO!H52</f>
        <v>6492.4000000000015</v>
      </c>
      <c r="D14" s="27"/>
    </row>
    <row r="15" spans="1:7" ht="27" customHeight="1" thickBot="1" x14ac:dyDescent="0.25">
      <c r="A15" s="19">
        <v>9</v>
      </c>
      <c r="B15" s="18" t="str">
        <f t="shared" si="0"/>
        <v>REVESTIMENTO E TRATAMENTO DE SUPERFICIES</v>
      </c>
      <c r="C15" s="49">
        <f>ORÇAMENTO!H77</f>
        <v>24647.422400000003</v>
      </c>
    </row>
    <row r="16" spans="1:7" ht="27" customHeight="1" thickBot="1" x14ac:dyDescent="0.25">
      <c r="A16" s="19">
        <v>10</v>
      </c>
      <c r="B16" s="18" t="str">
        <f t="shared" si="0"/>
        <v>ESQUADRIAS</v>
      </c>
      <c r="C16" s="49">
        <f>ORÇAMENTO!H84</f>
        <v>9679.69</v>
      </c>
    </row>
    <row r="17" spans="1:3" ht="27" customHeight="1" thickBot="1" x14ac:dyDescent="0.25">
      <c r="A17" s="19">
        <v>11</v>
      </c>
      <c r="B17" s="18" t="s">
        <v>13</v>
      </c>
      <c r="C17" s="49">
        <f>ORÇAMENTO!H88</f>
        <v>10810.33</v>
      </c>
    </row>
    <row r="18" spans="1:3" ht="27" customHeight="1" thickBot="1" x14ac:dyDescent="0.25">
      <c r="A18" s="19">
        <v>12</v>
      </c>
      <c r="B18" s="18" t="str">
        <f>IF(A18="","",VLOOKUP(A18,ORÇAMENTO,3,FALSE))</f>
        <v>DIVERSOS</v>
      </c>
      <c r="C18" s="49">
        <f>ORÇAMENTO!H95</f>
        <v>179.25</v>
      </c>
    </row>
    <row r="19" spans="1:3" ht="27.75" customHeight="1" thickBot="1" x14ac:dyDescent="0.25">
      <c r="A19" s="13"/>
      <c r="B19" s="17" t="s">
        <v>20</v>
      </c>
      <c r="C19" s="166">
        <f>SUM(C7:C18)</f>
        <v>110125.50240000001</v>
      </c>
    </row>
  </sheetData>
  <mergeCells count="1">
    <mergeCell ref="A2:C2"/>
  </mergeCells>
  <printOptions horizontalCentered="1"/>
  <pageMargins left="0.78740157480314965" right="0.78740157480314965" top="0.98425196850393704" bottom="1.1811023622047245" header="0.31496062992125984" footer="0.31496062992125984"/>
  <pageSetup paperSize="9" scale="116" orientation="portrait" r:id="rId1"/>
  <headerFooter>
    <oddFooter>&amp;R_________________________________
Lucas  Antônio de Medeiros Teixeira
Engenheiro Civil
CREA 2111674664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55"/>
  <sheetViews>
    <sheetView view="pageBreakPreview" topLeftCell="A4" zoomScale="80" zoomScaleNormal="110" zoomScaleSheetLayoutView="80" workbookViewId="0">
      <selection activeCell="G13" sqref="G13:I13"/>
    </sheetView>
  </sheetViews>
  <sheetFormatPr defaultColWidth="11.42578125" defaultRowHeight="12.75" x14ac:dyDescent="0.2"/>
  <cols>
    <col min="1" max="1" width="5.7109375" style="60" customWidth="1"/>
    <col min="2" max="2" width="38.7109375" style="60" customWidth="1"/>
    <col min="3" max="3" width="17.7109375" style="60" customWidth="1"/>
    <col min="4" max="21" width="4.5703125" style="60" customWidth="1"/>
    <col min="22" max="22" width="11.42578125" style="70" customWidth="1"/>
    <col min="23" max="250" width="11.42578125" style="60"/>
    <col min="251" max="251" width="5.7109375" style="60" customWidth="1"/>
    <col min="252" max="252" width="38.7109375" style="60" customWidth="1"/>
    <col min="253" max="253" width="17.7109375" style="60" customWidth="1"/>
    <col min="254" max="277" width="4.5703125" style="60" customWidth="1"/>
    <col min="278" max="278" width="11.42578125" style="60" customWidth="1"/>
    <col min="279" max="506" width="11.42578125" style="60"/>
    <col min="507" max="507" width="5.7109375" style="60" customWidth="1"/>
    <col min="508" max="508" width="38.7109375" style="60" customWidth="1"/>
    <col min="509" max="509" width="17.7109375" style="60" customWidth="1"/>
    <col min="510" max="533" width="4.5703125" style="60" customWidth="1"/>
    <col min="534" max="534" width="11.42578125" style="60" customWidth="1"/>
    <col min="535" max="762" width="11.42578125" style="60"/>
    <col min="763" max="763" width="5.7109375" style="60" customWidth="1"/>
    <col min="764" max="764" width="38.7109375" style="60" customWidth="1"/>
    <col min="765" max="765" width="17.7109375" style="60" customWidth="1"/>
    <col min="766" max="789" width="4.5703125" style="60" customWidth="1"/>
    <col min="790" max="790" width="11.42578125" style="60" customWidth="1"/>
    <col min="791" max="1018" width="11.42578125" style="60"/>
    <col min="1019" max="1019" width="5.7109375" style="60" customWidth="1"/>
    <col min="1020" max="1020" width="38.7109375" style="60" customWidth="1"/>
    <col min="1021" max="1021" width="17.7109375" style="60" customWidth="1"/>
    <col min="1022" max="1045" width="4.5703125" style="60" customWidth="1"/>
    <col min="1046" max="1046" width="11.42578125" style="60" customWidth="1"/>
    <col min="1047" max="1274" width="11.42578125" style="60"/>
    <col min="1275" max="1275" width="5.7109375" style="60" customWidth="1"/>
    <col min="1276" max="1276" width="38.7109375" style="60" customWidth="1"/>
    <col min="1277" max="1277" width="17.7109375" style="60" customWidth="1"/>
    <col min="1278" max="1301" width="4.5703125" style="60" customWidth="1"/>
    <col min="1302" max="1302" width="11.42578125" style="60" customWidth="1"/>
    <col min="1303" max="1530" width="11.42578125" style="60"/>
    <col min="1531" max="1531" width="5.7109375" style="60" customWidth="1"/>
    <col min="1532" max="1532" width="38.7109375" style="60" customWidth="1"/>
    <col min="1533" max="1533" width="17.7109375" style="60" customWidth="1"/>
    <col min="1534" max="1557" width="4.5703125" style="60" customWidth="1"/>
    <col min="1558" max="1558" width="11.42578125" style="60" customWidth="1"/>
    <col min="1559" max="1786" width="11.42578125" style="60"/>
    <col min="1787" max="1787" width="5.7109375" style="60" customWidth="1"/>
    <col min="1788" max="1788" width="38.7109375" style="60" customWidth="1"/>
    <col min="1789" max="1789" width="17.7109375" style="60" customWidth="1"/>
    <col min="1790" max="1813" width="4.5703125" style="60" customWidth="1"/>
    <col min="1814" max="1814" width="11.42578125" style="60" customWidth="1"/>
    <col min="1815" max="2042" width="11.42578125" style="60"/>
    <col min="2043" max="2043" width="5.7109375" style="60" customWidth="1"/>
    <col min="2044" max="2044" width="38.7109375" style="60" customWidth="1"/>
    <col min="2045" max="2045" width="17.7109375" style="60" customWidth="1"/>
    <col min="2046" max="2069" width="4.5703125" style="60" customWidth="1"/>
    <col min="2070" max="2070" width="11.42578125" style="60" customWidth="1"/>
    <col min="2071" max="2298" width="11.42578125" style="60"/>
    <col min="2299" max="2299" width="5.7109375" style="60" customWidth="1"/>
    <col min="2300" max="2300" width="38.7109375" style="60" customWidth="1"/>
    <col min="2301" max="2301" width="17.7109375" style="60" customWidth="1"/>
    <col min="2302" max="2325" width="4.5703125" style="60" customWidth="1"/>
    <col min="2326" max="2326" width="11.42578125" style="60" customWidth="1"/>
    <col min="2327" max="2554" width="11.42578125" style="60"/>
    <col min="2555" max="2555" width="5.7109375" style="60" customWidth="1"/>
    <col min="2556" max="2556" width="38.7109375" style="60" customWidth="1"/>
    <col min="2557" max="2557" width="17.7109375" style="60" customWidth="1"/>
    <col min="2558" max="2581" width="4.5703125" style="60" customWidth="1"/>
    <col min="2582" max="2582" width="11.42578125" style="60" customWidth="1"/>
    <col min="2583" max="2810" width="11.42578125" style="60"/>
    <col min="2811" max="2811" width="5.7109375" style="60" customWidth="1"/>
    <col min="2812" max="2812" width="38.7109375" style="60" customWidth="1"/>
    <col min="2813" max="2813" width="17.7109375" style="60" customWidth="1"/>
    <col min="2814" max="2837" width="4.5703125" style="60" customWidth="1"/>
    <col min="2838" max="2838" width="11.42578125" style="60" customWidth="1"/>
    <col min="2839" max="3066" width="11.42578125" style="60"/>
    <col min="3067" max="3067" width="5.7109375" style="60" customWidth="1"/>
    <col min="3068" max="3068" width="38.7109375" style="60" customWidth="1"/>
    <col min="3069" max="3069" width="17.7109375" style="60" customWidth="1"/>
    <col min="3070" max="3093" width="4.5703125" style="60" customWidth="1"/>
    <col min="3094" max="3094" width="11.42578125" style="60" customWidth="1"/>
    <col min="3095" max="3322" width="11.42578125" style="60"/>
    <col min="3323" max="3323" width="5.7109375" style="60" customWidth="1"/>
    <col min="3324" max="3324" width="38.7109375" style="60" customWidth="1"/>
    <col min="3325" max="3325" width="17.7109375" style="60" customWidth="1"/>
    <col min="3326" max="3349" width="4.5703125" style="60" customWidth="1"/>
    <col min="3350" max="3350" width="11.42578125" style="60" customWidth="1"/>
    <col min="3351" max="3578" width="11.42578125" style="60"/>
    <col min="3579" max="3579" width="5.7109375" style="60" customWidth="1"/>
    <col min="3580" max="3580" width="38.7109375" style="60" customWidth="1"/>
    <col min="3581" max="3581" width="17.7109375" style="60" customWidth="1"/>
    <col min="3582" max="3605" width="4.5703125" style="60" customWidth="1"/>
    <col min="3606" max="3606" width="11.42578125" style="60" customWidth="1"/>
    <col min="3607" max="3834" width="11.42578125" style="60"/>
    <col min="3835" max="3835" width="5.7109375" style="60" customWidth="1"/>
    <col min="3836" max="3836" width="38.7109375" style="60" customWidth="1"/>
    <col min="3837" max="3837" width="17.7109375" style="60" customWidth="1"/>
    <col min="3838" max="3861" width="4.5703125" style="60" customWidth="1"/>
    <col min="3862" max="3862" width="11.42578125" style="60" customWidth="1"/>
    <col min="3863" max="4090" width="11.42578125" style="60"/>
    <col min="4091" max="4091" width="5.7109375" style="60" customWidth="1"/>
    <col min="4092" max="4092" width="38.7109375" style="60" customWidth="1"/>
    <col min="4093" max="4093" width="17.7109375" style="60" customWidth="1"/>
    <col min="4094" max="4117" width="4.5703125" style="60" customWidth="1"/>
    <col min="4118" max="4118" width="11.42578125" style="60" customWidth="1"/>
    <col min="4119" max="4346" width="11.42578125" style="60"/>
    <col min="4347" max="4347" width="5.7109375" style="60" customWidth="1"/>
    <col min="4348" max="4348" width="38.7109375" style="60" customWidth="1"/>
    <col min="4349" max="4349" width="17.7109375" style="60" customWidth="1"/>
    <col min="4350" max="4373" width="4.5703125" style="60" customWidth="1"/>
    <col min="4374" max="4374" width="11.42578125" style="60" customWidth="1"/>
    <col min="4375" max="4602" width="11.42578125" style="60"/>
    <col min="4603" max="4603" width="5.7109375" style="60" customWidth="1"/>
    <col min="4604" max="4604" width="38.7109375" style="60" customWidth="1"/>
    <col min="4605" max="4605" width="17.7109375" style="60" customWidth="1"/>
    <col min="4606" max="4629" width="4.5703125" style="60" customWidth="1"/>
    <col min="4630" max="4630" width="11.42578125" style="60" customWidth="1"/>
    <col min="4631" max="4858" width="11.42578125" style="60"/>
    <col min="4859" max="4859" width="5.7109375" style="60" customWidth="1"/>
    <col min="4860" max="4860" width="38.7109375" style="60" customWidth="1"/>
    <col min="4861" max="4861" width="17.7109375" style="60" customWidth="1"/>
    <col min="4862" max="4885" width="4.5703125" style="60" customWidth="1"/>
    <col min="4886" max="4886" width="11.42578125" style="60" customWidth="1"/>
    <col min="4887" max="5114" width="11.42578125" style="60"/>
    <col min="5115" max="5115" width="5.7109375" style="60" customWidth="1"/>
    <col min="5116" max="5116" width="38.7109375" style="60" customWidth="1"/>
    <col min="5117" max="5117" width="17.7109375" style="60" customWidth="1"/>
    <col min="5118" max="5141" width="4.5703125" style="60" customWidth="1"/>
    <col min="5142" max="5142" width="11.42578125" style="60" customWidth="1"/>
    <col min="5143" max="5370" width="11.42578125" style="60"/>
    <col min="5371" max="5371" width="5.7109375" style="60" customWidth="1"/>
    <col min="5372" max="5372" width="38.7109375" style="60" customWidth="1"/>
    <col min="5373" max="5373" width="17.7109375" style="60" customWidth="1"/>
    <col min="5374" max="5397" width="4.5703125" style="60" customWidth="1"/>
    <col min="5398" max="5398" width="11.42578125" style="60" customWidth="1"/>
    <col min="5399" max="5626" width="11.42578125" style="60"/>
    <col min="5627" max="5627" width="5.7109375" style="60" customWidth="1"/>
    <col min="5628" max="5628" width="38.7109375" style="60" customWidth="1"/>
    <col min="5629" max="5629" width="17.7109375" style="60" customWidth="1"/>
    <col min="5630" max="5653" width="4.5703125" style="60" customWidth="1"/>
    <col min="5654" max="5654" width="11.42578125" style="60" customWidth="1"/>
    <col min="5655" max="5882" width="11.42578125" style="60"/>
    <col min="5883" max="5883" width="5.7109375" style="60" customWidth="1"/>
    <col min="5884" max="5884" width="38.7109375" style="60" customWidth="1"/>
    <col min="5885" max="5885" width="17.7109375" style="60" customWidth="1"/>
    <col min="5886" max="5909" width="4.5703125" style="60" customWidth="1"/>
    <col min="5910" max="5910" width="11.42578125" style="60" customWidth="1"/>
    <col min="5911" max="6138" width="11.42578125" style="60"/>
    <col min="6139" max="6139" width="5.7109375" style="60" customWidth="1"/>
    <col min="6140" max="6140" width="38.7109375" style="60" customWidth="1"/>
    <col min="6141" max="6141" width="17.7109375" style="60" customWidth="1"/>
    <col min="6142" max="6165" width="4.5703125" style="60" customWidth="1"/>
    <col min="6166" max="6166" width="11.42578125" style="60" customWidth="1"/>
    <col min="6167" max="6394" width="11.42578125" style="60"/>
    <col min="6395" max="6395" width="5.7109375" style="60" customWidth="1"/>
    <col min="6396" max="6396" width="38.7109375" style="60" customWidth="1"/>
    <col min="6397" max="6397" width="17.7109375" style="60" customWidth="1"/>
    <col min="6398" max="6421" width="4.5703125" style="60" customWidth="1"/>
    <col min="6422" max="6422" width="11.42578125" style="60" customWidth="1"/>
    <col min="6423" max="6650" width="11.42578125" style="60"/>
    <col min="6651" max="6651" width="5.7109375" style="60" customWidth="1"/>
    <col min="6652" max="6652" width="38.7109375" style="60" customWidth="1"/>
    <col min="6653" max="6653" width="17.7109375" style="60" customWidth="1"/>
    <col min="6654" max="6677" width="4.5703125" style="60" customWidth="1"/>
    <col min="6678" max="6678" width="11.42578125" style="60" customWidth="1"/>
    <col min="6679" max="6906" width="11.42578125" style="60"/>
    <col min="6907" max="6907" width="5.7109375" style="60" customWidth="1"/>
    <col min="6908" max="6908" width="38.7109375" style="60" customWidth="1"/>
    <col min="6909" max="6909" width="17.7109375" style="60" customWidth="1"/>
    <col min="6910" max="6933" width="4.5703125" style="60" customWidth="1"/>
    <col min="6934" max="6934" width="11.42578125" style="60" customWidth="1"/>
    <col min="6935" max="7162" width="11.42578125" style="60"/>
    <col min="7163" max="7163" width="5.7109375" style="60" customWidth="1"/>
    <col min="7164" max="7164" width="38.7109375" style="60" customWidth="1"/>
    <col min="7165" max="7165" width="17.7109375" style="60" customWidth="1"/>
    <col min="7166" max="7189" width="4.5703125" style="60" customWidth="1"/>
    <col min="7190" max="7190" width="11.42578125" style="60" customWidth="1"/>
    <col min="7191" max="7418" width="11.42578125" style="60"/>
    <col min="7419" max="7419" width="5.7109375" style="60" customWidth="1"/>
    <col min="7420" max="7420" width="38.7109375" style="60" customWidth="1"/>
    <col min="7421" max="7421" width="17.7109375" style="60" customWidth="1"/>
    <col min="7422" max="7445" width="4.5703125" style="60" customWidth="1"/>
    <col min="7446" max="7446" width="11.42578125" style="60" customWidth="1"/>
    <col min="7447" max="7674" width="11.42578125" style="60"/>
    <col min="7675" max="7675" width="5.7109375" style="60" customWidth="1"/>
    <col min="7676" max="7676" width="38.7109375" style="60" customWidth="1"/>
    <col min="7677" max="7677" width="17.7109375" style="60" customWidth="1"/>
    <col min="7678" max="7701" width="4.5703125" style="60" customWidth="1"/>
    <col min="7702" max="7702" width="11.42578125" style="60" customWidth="1"/>
    <col min="7703" max="7930" width="11.42578125" style="60"/>
    <col min="7931" max="7931" width="5.7109375" style="60" customWidth="1"/>
    <col min="7932" max="7932" width="38.7109375" style="60" customWidth="1"/>
    <col min="7933" max="7933" width="17.7109375" style="60" customWidth="1"/>
    <col min="7934" max="7957" width="4.5703125" style="60" customWidth="1"/>
    <col min="7958" max="7958" width="11.42578125" style="60" customWidth="1"/>
    <col min="7959" max="8186" width="11.42578125" style="60"/>
    <col min="8187" max="8187" width="5.7109375" style="60" customWidth="1"/>
    <col min="8188" max="8188" width="38.7109375" style="60" customWidth="1"/>
    <col min="8189" max="8189" width="17.7109375" style="60" customWidth="1"/>
    <col min="8190" max="8213" width="4.5703125" style="60" customWidth="1"/>
    <col min="8214" max="8214" width="11.42578125" style="60" customWidth="1"/>
    <col min="8215" max="8442" width="11.42578125" style="60"/>
    <col min="8443" max="8443" width="5.7109375" style="60" customWidth="1"/>
    <col min="8444" max="8444" width="38.7109375" style="60" customWidth="1"/>
    <col min="8445" max="8445" width="17.7109375" style="60" customWidth="1"/>
    <col min="8446" max="8469" width="4.5703125" style="60" customWidth="1"/>
    <col min="8470" max="8470" width="11.42578125" style="60" customWidth="1"/>
    <col min="8471" max="8698" width="11.42578125" style="60"/>
    <col min="8699" max="8699" width="5.7109375" style="60" customWidth="1"/>
    <col min="8700" max="8700" width="38.7109375" style="60" customWidth="1"/>
    <col min="8701" max="8701" width="17.7109375" style="60" customWidth="1"/>
    <col min="8702" max="8725" width="4.5703125" style="60" customWidth="1"/>
    <col min="8726" max="8726" width="11.42578125" style="60" customWidth="1"/>
    <col min="8727" max="8954" width="11.42578125" style="60"/>
    <col min="8955" max="8955" width="5.7109375" style="60" customWidth="1"/>
    <col min="8956" max="8956" width="38.7109375" style="60" customWidth="1"/>
    <col min="8957" max="8957" width="17.7109375" style="60" customWidth="1"/>
    <col min="8958" max="8981" width="4.5703125" style="60" customWidth="1"/>
    <col min="8982" max="8982" width="11.42578125" style="60" customWidth="1"/>
    <col min="8983" max="9210" width="11.42578125" style="60"/>
    <col min="9211" max="9211" width="5.7109375" style="60" customWidth="1"/>
    <col min="9212" max="9212" width="38.7109375" style="60" customWidth="1"/>
    <col min="9213" max="9213" width="17.7109375" style="60" customWidth="1"/>
    <col min="9214" max="9237" width="4.5703125" style="60" customWidth="1"/>
    <col min="9238" max="9238" width="11.42578125" style="60" customWidth="1"/>
    <col min="9239" max="9466" width="11.42578125" style="60"/>
    <col min="9467" max="9467" width="5.7109375" style="60" customWidth="1"/>
    <col min="9468" max="9468" width="38.7109375" style="60" customWidth="1"/>
    <col min="9469" max="9469" width="17.7109375" style="60" customWidth="1"/>
    <col min="9470" max="9493" width="4.5703125" style="60" customWidth="1"/>
    <col min="9494" max="9494" width="11.42578125" style="60" customWidth="1"/>
    <col min="9495" max="9722" width="11.42578125" style="60"/>
    <col min="9723" max="9723" width="5.7109375" style="60" customWidth="1"/>
    <col min="9724" max="9724" width="38.7109375" style="60" customWidth="1"/>
    <col min="9725" max="9725" width="17.7109375" style="60" customWidth="1"/>
    <col min="9726" max="9749" width="4.5703125" style="60" customWidth="1"/>
    <col min="9750" max="9750" width="11.42578125" style="60" customWidth="1"/>
    <col min="9751" max="9978" width="11.42578125" style="60"/>
    <col min="9979" max="9979" width="5.7109375" style="60" customWidth="1"/>
    <col min="9980" max="9980" width="38.7109375" style="60" customWidth="1"/>
    <col min="9981" max="9981" width="17.7109375" style="60" customWidth="1"/>
    <col min="9982" max="10005" width="4.5703125" style="60" customWidth="1"/>
    <col min="10006" max="10006" width="11.42578125" style="60" customWidth="1"/>
    <col min="10007" max="10234" width="11.42578125" style="60"/>
    <col min="10235" max="10235" width="5.7109375" style="60" customWidth="1"/>
    <col min="10236" max="10236" width="38.7109375" style="60" customWidth="1"/>
    <col min="10237" max="10237" width="17.7109375" style="60" customWidth="1"/>
    <col min="10238" max="10261" width="4.5703125" style="60" customWidth="1"/>
    <col min="10262" max="10262" width="11.42578125" style="60" customWidth="1"/>
    <col min="10263" max="10490" width="11.42578125" style="60"/>
    <col min="10491" max="10491" width="5.7109375" style="60" customWidth="1"/>
    <col min="10492" max="10492" width="38.7109375" style="60" customWidth="1"/>
    <col min="10493" max="10493" width="17.7109375" style="60" customWidth="1"/>
    <col min="10494" max="10517" width="4.5703125" style="60" customWidth="1"/>
    <col min="10518" max="10518" width="11.42578125" style="60" customWidth="1"/>
    <col min="10519" max="10746" width="11.42578125" style="60"/>
    <col min="10747" max="10747" width="5.7109375" style="60" customWidth="1"/>
    <col min="10748" max="10748" width="38.7109375" style="60" customWidth="1"/>
    <col min="10749" max="10749" width="17.7109375" style="60" customWidth="1"/>
    <col min="10750" max="10773" width="4.5703125" style="60" customWidth="1"/>
    <col min="10774" max="10774" width="11.42578125" style="60" customWidth="1"/>
    <col min="10775" max="11002" width="11.42578125" style="60"/>
    <col min="11003" max="11003" width="5.7109375" style="60" customWidth="1"/>
    <col min="11004" max="11004" width="38.7109375" style="60" customWidth="1"/>
    <col min="11005" max="11005" width="17.7109375" style="60" customWidth="1"/>
    <col min="11006" max="11029" width="4.5703125" style="60" customWidth="1"/>
    <col min="11030" max="11030" width="11.42578125" style="60" customWidth="1"/>
    <col min="11031" max="11258" width="11.42578125" style="60"/>
    <col min="11259" max="11259" width="5.7109375" style="60" customWidth="1"/>
    <col min="11260" max="11260" width="38.7109375" style="60" customWidth="1"/>
    <col min="11261" max="11261" width="17.7109375" style="60" customWidth="1"/>
    <col min="11262" max="11285" width="4.5703125" style="60" customWidth="1"/>
    <col min="11286" max="11286" width="11.42578125" style="60" customWidth="1"/>
    <col min="11287" max="11514" width="11.42578125" style="60"/>
    <col min="11515" max="11515" width="5.7109375" style="60" customWidth="1"/>
    <col min="11516" max="11516" width="38.7109375" style="60" customWidth="1"/>
    <col min="11517" max="11517" width="17.7109375" style="60" customWidth="1"/>
    <col min="11518" max="11541" width="4.5703125" style="60" customWidth="1"/>
    <col min="11542" max="11542" width="11.42578125" style="60" customWidth="1"/>
    <col min="11543" max="11770" width="11.42578125" style="60"/>
    <col min="11771" max="11771" width="5.7109375" style="60" customWidth="1"/>
    <col min="11772" max="11772" width="38.7109375" style="60" customWidth="1"/>
    <col min="11773" max="11773" width="17.7109375" style="60" customWidth="1"/>
    <col min="11774" max="11797" width="4.5703125" style="60" customWidth="1"/>
    <col min="11798" max="11798" width="11.42578125" style="60" customWidth="1"/>
    <col min="11799" max="12026" width="11.42578125" style="60"/>
    <col min="12027" max="12027" width="5.7109375" style="60" customWidth="1"/>
    <col min="12028" max="12028" width="38.7109375" style="60" customWidth="1"/>
    <col min="12029" max="12029" width="17.7109375" style="60" customWidth="1"/>
    <col min="12030" max="12053" width="4.5703125" style="60" customWidth="1"/>
    <col min="12054" max="12054" width="11.42578125" style="60" customWidth="1"/>
    <col min="12055" max="12282" width="11.42578125" style="60"/>
    <col min="12283" max="12283" width="5.7109375" style="60" customWidth="1"/>
    <col min="12284" max="12284" width="38.7109375" style="60" customWidth="1"/>
    <col min="12285" max="12285" width="17.7109375" style="60" customWidth="1"/>
    <col min="12286" max="12309" width="4.5703125" style="60" customWidth="1"/>
    <col min="12310" max="12310" width="11.42578125" style="60" customWidth="1"/>
    <col min="12311" max="12538" width="11.42578125" style="60"/>
    <col min="12539" max="12539" width="5.7109375" style="60" customWidth="1"/>
    <col min="12540" max="12540" width="38.7109375" style="60" customWidth="1"/>
    <col min="12541" max="12541" width="17.7109375" style="60" customWidth="1"/>
    <col min="12542" max="12565" width="4.5703125" style="60" customWidth="1"/>
    <col min="12566" max="12566" width="11.42578125" style="60" customWidth="1"/>
    <col min="12567" max="12794" width="11.42578125" style="60"/>
    <col min="12795" max="12795" width="5.7109375" style="60" customWidth="1"/>
    <col min="12796" max="12796" width="38.7109375" style="60" customWidth="1"/>
    <col min="12797" max="12797" width="17.7109375" style="60" customWidth="1"/>
    <col min="12798" max="12821" width="4.5703125" style="60" customWidth="1"/>
    <col min="12822" max="12822" width="11.42578125" style="60" customWidth="1"/>
    <col min="12823" max="13050" width="11.42578125" style="60"/>
    <col min="13051" max="13051" width="5.7109375" style="60" customWidth="1"/>
    <col min="13052" max="13052" width="38.7109375" style="60" customWidth="1"/>
    <col min="13053" max="13053" width="17.7109375" style="60" customWidth="1"/>
    <col min="13054" max="13077" width="4.5703125" style="60" customWidth="1"/>
    <col min="13078" max="13078" width="11.42578125" style="60" customWidth="1"/>
    <col min="13079" max="13306" width="11.42578125" style="60"/>
    <col min="13307" max="13307" width="5.7109375" style="60" customWidth="1"/>
    <col min="13308" max="13308" width="38.7109375" style="60" customWidth="1"/>
    <col min="13309" max="13309" width="17.7109375" style="60" customWidth="1"/>
    <col min="13310" max="13333" width="4.5703125" style="60" customWidth="1"/>
    <col min="13334" max="13334" width="11.42578125" style="60" customWidth="1"/>
    <col min="13335" max="13562" width="11.42578125" style="60"/>
    <col min="13563" max="13563" width="5.7109375" style="60" customWidth="1"/>
    <col min="13564" max="13564" width="38.7109375" style="60" customWidth="1"/>
    <col min="13565" max="13565" width="17.7109375" style="60" customWidth="1"/>
    <col min="13566" max="13589" width="4.5703125" style="60" customWidth="1"/>
    <col min="13590" max="13590" width="11.42578125" style="60" customWidth="1"/>
    <col min="13591" max="13818" width="11.42578125" style="60"/>
    <col min="13819" max="13819" width="5.7109375" style="60" customWidth="1"/>
    <col min="13820" max="13820" width="38.7109375" style="60" customWidth="1"/>
    <col min="13821" max="13821" width="17.7109375" style="60" customWidth="1"/>
    <col min="13822" max="13845" width="4.5703125" style="60" customWidth="1"/>
    <col min="13846" max="13846" width="11.42578125" style="60" customWidth="1"/>
    <col min="13847" max="14074" width="11.42578125" style="60"/>
    <col min="14075" max="14075" width="5.7109375" style="60" customWidth="1"/>
    <col min="14076" max="14076" width="38.7109375" style="60" customWidth="1"/>
    <col min="14077" max="14077" width="17.7109375" style="60" customWidth="1"/>
    <col min="14078" max="14101" width="4.5703125" style="60" customWidth="1"/>
    <col min="14102" max="14102" width="11.42578125" style="60" customWidth="1"/>
    <col min="14103" max="14330" width="11.42578125" style="60"/>
    <col min="14331" max="14331" width="5.7109375" style="60" customWidth="1"/>
    <col min="14332" max="14332" width="38.7109375" style="60" customWidth="1"/>
    <col min="14333" max="14333" width="17.7109375" style="60" customWidth="1"/>
    <col min="14334" max="14357" width="4.5703125" style="60" customWidth="1"/>
    <col min="14358" max="14358" width="11.42578125" style="60" customWidth="1"/>
    <col min="14359" max="14586" width="11.42578125" style="60"/>
    <col min="14587" max="14587" width="5.7109375" style="60" customWidth="1"/>
    <col min="14588" max="14588" width="38.7109375" style="60" customWidth="1"/>
    <col min="14589" max="14589" width="17.7109375" style="60" customWidth="1"/>
    <col min="14590" max="14613" width="4.5703125" style="60" customWidth="1"/>
    <col min="14614" max="14614" width="11.42578125" style="60" customWidth="1"/>
    <col min="14615" max="14842" width="11.42578125" style="60"/>
    <col min="14843" max="14843" width="5.7109375" style="60" customWidth="1"/>
    <col min="14844" max="14844" width="38.7109375" style="60" customWidth="1"/>
    <col min="14845" max="14845" width="17.7109375" style="60" customWidth="1"/>
    <col min="14846" max="14869" width="4.5703125" style="60" customWidth="1"/>
    <col min="14870" max="14870" width="11.42578125" style="60" customWidth="1"/>
    <col min="14871" max="15098" width="11.42578125" style="60"/>
    <col min="15099" max="15099" width="5.7109375" style="60" customWidth="1"/>
    <col min="15100" max="15100" width="38.7109375" style="60" customWidth="1"/>
    <col min="15101" max="15101" width="17.7109375" style="60" customWidth="1"/>
    <col min="15102" max="15125" width="4.5703125" style="60" customWidth="1"/>
    <col min="15126" max="15126" width="11.42578125" style="60" customWidth="1"/>
    <col min="15127" max="15354" width="11.42578125" style="60"/>
    <col min="15355" max="15355" width="5.7109375" style="60" customWidth="1"/>
    <col min="15356" max="15356" width="38.7109375" style="60" customWidth="1"/>
    <col min="15357" max="15357" width="17.7109375" style="60" customWidth="1"/>
    <col min="15358" max="15381" width="4.5703125" style="60" customWidth="1"/>
    <col min="15382" max="15382" width="11.42578125" style="60" customWidth="1"/>
    <col min="15383" max="15610" width="11.42578125" style="60"/>
    <col min="15611" max="15611" width="5.7109375" style="60" customWidth="1"/>
    <col min="15612" max="15612" width="38.7109375" style="60" customWidth="1"/>
    <col min="15613" max="15613" width="17.7109375" style="60" customWidth="1"/>
    <col min="15614" max="15637" width="4.5703125" style="60" customWidth="1"/>
    <col min="15638" max="15638" width="11.42578125" style="60" customWidth="1"/>
    <col min="15639" max="15866" width="11.42578125" style="60"/>
    <col min="15867" max="15867" width="5.7109375" style="60" customWidth="1"/>
    <col min="15868" max="15868" width="38.7109375" style="60" customWidth="1"/>
    <col min="15869" max="15869" width="17.7109375" style="60" customWidth="1"/>
    <col min="15870" max="15893" width="4.5703125" style="60" customWidth="1"/>
    <col min="15894" max="15894" width="11.42578125" style="60" customWidth="1"/>
    <col min="15895" max="16122" width="11.42578125" style="60"/>
    <col min="16123" max="16123" width="5.7109375" style="60" customWidth="1"/>
    <col min="16124" max="16124" width="38.7109375" style="60" customWidth="1"/>
    <col min="16125" max="16125" width="17.7109375" style="60" customWidth="1"/>
    <col min="16126" max="16149" width="4.5703125" style="60" customWidth="1"/>
    <col min="16150" max="16150" width="11.42578125" style="60" customWidth="1"/>
    <col min="16151" max="16384" width="11.42578125" style="60"/>
  </cols>
  <sheetData>
    <row r="1" spans="1:83" ht="18.75" hidden="1" customHeight="1" x14ac:dyDescent="0.2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58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</row>
    <row r="2" spans="1:83" ht="6" hidden="1" customHeight="1" x14ac:dyDescent="0.2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58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</row>
    <row r="3" spans="1:83" ht="12.75" hidden="1" customHeight="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58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</row>
    <row r="4" spans="1:83" ht="20.100000000000001" customHeight="1" x14ac:dyDescent="0.25">
      <c r="A4" s="224"/>
      <c r="B4" s="225"/>
      <c r="C4" s="225"/>
      <c r="D4" s="225"/>
      <c r="E4" s="225"/>
      <c r="F4" s="225"/>
      <c r="G4" s="225"/>
      <c r="H4" s="225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2"/>
      <c r="V4" s="58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</row>
    <row r="5" spans="1:83" ht="20.100000000000001" customHeight="1" x14ac:dyDescent="0.25">
      <c r="A5" s="222" t="s">
        <v>191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58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</row>
    <row r="6" spans="1:83" ht="20.100000000000001" customHeight="1" x14ac:dyDescent="0.25">
      <c r="A6" s="222" t="s">
        <v>190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58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</row>
    <row r="7" spans="1:83" ht="20.100000000000001" customHeight="1" x14ac:dyDescent="0.25">
      <c r="A7" s="222" t="s">
        <v>182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58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</row>
    <row r="8" spans="1:83" ht="8.1" customHeight="1" x14ac:dyDescent="0.2">
      <c r="A8" s="226"/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8"/>
      <c r="V8" s="58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</row>
    <row r="9" spans="1:83" ht="30" customHeight="1" x14ac:dyDescent="0.2">
      <c r="A9" s="229" t="s">
        <v>100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58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</row>
    <row r="10" spans="1:83" ht="8.1" customHeight="1" thickBot="1" x14ac:dyDescent="0.25">
      <c r="A10" s="230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58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</row>
    <row r="11" spans="1:83" ht="15" customHeight="1" x14ac:dyDescent="0.2">
      <c r="A11" s="187" t="s">
        <v>80</v>
      </c>
      <c r="B11" s="187" t="s">
        <v>81</v>
      </c>
      <c r="C11" s="218" t="s">
        <v>82</v>
      </c>
      <c r="D11" s="220" t="s">
        <v>83</v>
      </c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58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</row>
    <row r="12" spans="1:83" ht="15" customHeight="1" x14ac:dyDescent="0.2">
      <c r="A12" s="217"/>
      <c r="B12" s="217"/>
      <c r="C12" s="219"/>
      <c r="D12" s="221" t="s">
        <v>84</v>
      </c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58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</row>
    <row r="13" spans="1:83" ht="15" customHeight="1" x14ac:dyDescent="0.2">
      <c r="A13" s="217"/>
      <c r="B13" s="217"/>
      <c r="C13" s="219"/>
      <c r="D13" s="215" t="s">
        <v>85</v>
      </c>
      <c r="E13" s="215" t="s">
        <v>85</v>
      </c>
      <c r="F13" s="215" t="s">
        <v>86</v>
      </c>
      <c r="G13" s="215" t="s">
        <v>87</v>
      </c>
      <c r="H13" s="215" t="s">
        <v>86</v>
      </c>
      <c r="I13" s="215" t="s">
        <v>86</v>
      </c>
      <c r="J13" s="215" t="s">
        <v>88</v>
      </c>
      <c r="K13" s="215" t="s">
        <v>86</v>
      </c>
      <c r="L13" s="215" t="s">
        <v>86</v>
      </c>
      <c r="M13" s="215" t="s">
        <v>89</v>
      </c>
      <c r="N13" s="215" t="s">
        <v>86</v>
      </c>
      <c r="O13" s="215" t="s">
        <v>86</v>
      </c>
      <c r="P13" s="215" t="s">
        <v>90</v>
      </c>
      <c r="Q13" s="215" t="s">
        <v>86</v>
      </c>
      <c r="R13" s="215" t="s">
        <v>86</v>
      </c>
      <c r="S13" s="215" t="s">
        <v>91</v>
      </c>
      <c r="T13" s="215" t="s">
        <v>86</v>
      </c>
      <c r="U13" s="215" t="s">
        <v>86</v>
      </c>
      <c r="V13" s="58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</row>
    <row r="14" spans="1:83" ht="15" customHeight="1" x14ac:dyDescent="0.2">
      <c r="A14" s="186">
        <f>RESUMO!A7</f>
        <v>1</v>
      </c>
      <c r="B14" s="186" t="str">
        <f>RESUMO!B7</f>
        <v>SERVIÇOS PRELIMINARES</v>
      </c>
      <c r="C14" s="186">
        <f>RESUMO!C7</f>
        <v>1001.73</v>
      </c>
      <c r="D14" s="216">
        <v>1</v>
      </c>
      <c r="E14" s="216"/>
      <c r="F14" s="216"/>
      <c r="G14" s="188">
        <v>0</v>
      </c>
      <c r="H14" s="188"/>
      <c r="I14" s="188"/>
      <c r="J14" s="188">
        <v>0</v>
      </c>
      <c r="K14" s="188"/>
      <c r="L14" s="188"/>
      <c r="M14" s="188">
        <v>0</v>
      </c>
      <c r="N14" s="188"/>
      <c r="O14" s="188"/>
      <c r="P14" s="188">
        <v>0</v>
      </c>
      <c r="Q14" s="188"/>
      <c r="R14" s="188"/>
      <c r="S14" s="188">
        <v>0</v>
      </c>
      <c r="T14" s="188"/>
      <c r="U14" s="188"/>
      <c r="V14" s="62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</row>
    <row r="15" spans="1:83" ht="15" customHeight="1" x14ac:dyDescent="0.2">
      <c r="A15" s="187"/>
      <c r="B15" s="187"/>
      <c r="C15" s="187"/>
      <c r="D15" s="193">
        <f>$C14*D14</f>
        <v>1001.73</v>
      </c>
      <c r="E15" s="193"/>
      <c r="F15" s="193"/>
      <c r="G15" s="192">
        <v>0</v>
      </c>
      <c r="H15" s="192"/>
      <c r="I15" s="192"/>
      <c r="J15" s="192">
        <v>0</v>
      </c>
      <c r="K15" s="192"/>
      <c r="L15" s="192"/>
      <c r="M15" s="192">
        <v>0</v>
      </c>
      <c r="N15" s="192"/>
      <c r="O15" s="192"/>
      <c r="P15" s="192">
        <v>0</v>
      </c>
      <c r="Q15" s="192"/>
      <c r="R15" s="192"/>
      <c r="S15" s="192">
        <v>0</v>
      </c>
      <c r="T15" s="192"/>
      <c r="U15" s="192"/>
      <c r="V15" s="63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</row>
    <row r="16" spans="1:83" ht="15" customHeight="1" x14ac:dyDescent="0.2">
      <c r="A16" s="186">
        <v>2</v>
      </c>
      <c r="B16" s="186" t="str">
        <f>RESUMO!B8</f>
        <v>MOVIMENTO DE TERRA</v>
      </c>
      <c r="C16" s="186">
        <f>RESUMO!C8</f>
        <v>2317.25</v>
      </c>
      <c r="D16" s="189">
        <v>1</v>
      </c>
      <c r="E16" s="190"/>
      <c r="F16" s="191"/>
      <c r="G16" s="209">
        <v>0</v>
      </c>
      <c r="H16" s="210"/>
      <c r="I16" s="211"/>
      <c r="J16" s="209">
        <v>0</v>
      </c>
      <c r="K16" s="210"/>
      <c r="L16" s="211"/>
      <c r="M16" s="209">
        <v>0</v>
      </c>
      <c r="N16" s="210"/>
      <c r="O16" s="211"/>
      <c r="P16" s="188">
        <v>0</v>
      </c>
      <c r="Q16" s="188"/>
      <c r="R16" s="188"/>
      <c r="S16" s="188">
        <v>0</v>
      </c>
      <c r="T16" s="188"/>
      <c r="U16" s="188"/>
      <c r="V16" s="63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</row>
    <row r="17" spans="1:83" ht="15" customHeight="1" x14ac:dyDescent="0.2">
      <c r="A17" s="187"/>
      <c r="B17" s="187"/>
      <c r="C17" s="187"/>
      <c r="D17" s="212">
        <f>$C16*D16</f>
        <v>2317.25</v>
      </c>
      <c r="E17" s="213"/>
      <c r="F17" s="214"/>
      <c r="G17" s="206">
        <v>0</v>
      </c>
      <c r="H17" s="207"/>
      <c r="I17" s="208"/>
      <c r="J17" s="206">
        <v>0</v>
      </c>
      <c r="K17" s="207"/>
      <c r="L17" s="208"/>
      <c r="M17" s="206">
        <v>0</v>
      </c>
      <c r="N17" s="207"/>
      <c r="O17" s="208"/>
      <c r="P17" s="206">
        <v>0</v>
      </c>
      <c r="Q17" s="207"/>
      <c r="R17" s="208"/>
      <c r="S17" s="206">
        <v>0</v>
      </c>
      <c r="T17" s="207"/>
      <c r="U17" s="208"/>
      <c r="V17" s="63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</row>
    <row r="18" spans="1:83" ht="15" customHeight="1" x14ac:dyDescent="0.2">
      <c r="A18" s="186">
        <v>3</v>
      </c>
      <c r="B18" s="186" t="str">
        <f>RESUMO!B9</f>
        <v>FUNDAÇÕES</v>
      </c>
      <c r="C18" s="186">
        <f>RESUMO!C9</f>
        <v>13099.79</v>
      </c>
      <c r="D18" s="189">
        <v>1</v>
      </c>
      <c r="E18" s="190"/>
      <c r="F18" s="191"/>
      <c r="G18" s="209">
        <v>0</v>
      </c>
      <c r="H18" s="210"/>
      <c r="I18" s="211"/>
      <c r="J18" s="209">
        <v>0</v>
      </c>
      <c r="K18" s="210"/>
      <c r="L18" s="211"/>
      <c r="M18" s="209">
        <v>0</v>
      </c>
      <c r="N18" s="210"/>
      <c r="O18" s="211"/>
      <c r="P18" s="188">
        <v>0</v>
      </c>
      <c r="Q18" s="188"/>
      <c r="R18" s="188"/>
      <c r="S18" s="188">
        <v>0</v>
      </c>
      <c r="T18" s="188"/>
      <c r="U18" s="188"/>
      <c r="V18" s="63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</row>
    <row r="19" spans="1:83" ht="15" customHeight="1" x14ac:dyDescent="0.2">
      <c r="A19" s="187"/>
      <c r="B19" s="187"/>
      <c r="C19" s="187"/>
      <c r="D19" s="212">
        <f>$C18*D18</f>
        <v>13099.79</v>
      </c>
      <c r="E19" s="213"/>
      <c r="F19" s="214"/>
      <c r="G19" s="206">
        <v>0</v>
      </c>
      <c r="H19" s="207"/>
      <c r="I19" s="208"/>
      <c r="J19" s="206">
        <v>0</v>
      </c>
      <c r="K19" s="207"/>
      <c r="L19" s="208"/>
      <c r="M19" s="206">
        <v>0</v>
      </c>
      <c r="N19" s="207"/>
      <c r="O19" s="208"/>
      <c r="P19" s="206">
        <v>0</v>
      </c>
      <c r="Q19" s="207"/>
      <c r="R19" s="208"/>
      <c r="S19" s="206">
        <v>0</v>
      </c>
      <c r="T19" s="207"/>
      <c r="U19" s="208"/>
      <c r="V19" s="63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</row>
    <row r="20" spans="1:83" ht="15" customHeight="1" x14ac:dyDescent="0.2">
      <c r="A20" s="186">
        <v>4</v>
      </c>
      <c r="B20" s="186" t="str">
        <f>RESUMO!B10</f>
        <v>ESTRUTURAS</v>
      </c>
      <c r="C20" s="186">
        <f>RESUMO!C10</f>
        <v>20076.259999999998</v>
      </c>
      <c r="D20" s="209">
        <v>0</v>
      </c>
      <c r="E20" s="210"/>
      <c r="F20" s="211"/>
      <c r="G20" s="189">
        <v>0.5</v>
      </c>
      <c r="H20" s="190"/>
      <c r="I20" s="191"/>
      <c r="J20" s="189">
        <v>0.5</v>
      </c>
      <c r="K20" s="190"/>
      <c r="L20" s="191"/>
      <c r="M20" s="209">
        <v>0</v>
      </c>
      <c r="N20" s="210"/>
      <c r="O20" s="211"/>
      <c r="P20" s="188">
        <v>0</v>
      </c>
      <c r="Q20" s="188"/>
      <c r="R20" s="188"/>
      <c r="S20" s="188">
        <v>0</v>
      </c>
      <c r="T20" s="188"/>
      <c r="U20" s="188"/>
      <c r="V20" s="63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</row>
    <row r="21" spans="1:83" ht="15" customHeight="1" x14ac:dyDescent="0.2">
      <c r="A21" s="187"/>
      <c r="B21" s="187"/>
      <c r="C21" s="187"/>
      <c r="D21" s="206">
        <v>0</v>
      </c>
      <c r="E21" s="207"/>
      <c r="F21" s="208"/>
      <c r="G21" s="212">
        <f>$C20*G20</f>
        <v>10038.129999999999</v>
      </c>
      <c r="H21" s="213"/>
      <c r="I21" s="214"/>
      <c r="J21" s="212">
        <f>$C20*J20</f>
        <v>10038.129999999999</v>
      </c>
      <c r="K21" s="213"/>
      <c r="L21" s="214"/>
      <c r="M21" s="206">
        <v>0</v>
      </c>
      <c r="N21" s="207"/>
      <c r="O21" s="208"/>
      <c r="P21" s="206">
        <v>0</v>
      </c>
      <c r="Q21" s="207"/>
      <c r="R21" s="208"/>
      <c r="S21" s="206">
        <v>0</v>
      </c>
      <c r="T21" s="207"/>
      <c r="U21" s="208"/>
      <c r="V21" s="63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</row>
    <row r="22" spans="1:83" ht="15" customHeight="1" x14ac:dyDescent="0.2">
      <c r="A22" s="186">
        <v>5</v>
      </c>
      <c r="B22" s="186" t="str">
        <f>RESUMO!B11</f>
        <v>PAREDES/PAINEIS</v>
      </c>
      <c r="C22" s="186">
        <f>RESUMO!C11</f>
        <v>10127.48</v>
      </c>
      <c r="D22" s="188">
        <v>0</v>
      </c>
      <c r="E22" s="188"/>
      <c r="F22" s="188"/>
      <c r="G22" s="189">
        <v>0.2</v>
      </c>
      <c r="H22" s="190"/>
      <c r="I22" s="191"/>
      <c r="J22" s="189">
        <v>0.2</v>
      </c>
      <c r="K22" s="190"/>
      <c r="L22" s="191"/>
      <c r="M22" s="189">
        <v>0.2</v>
      </c>
      <c r="N22" s="190"/>
      <c r="O22" s="191"/>
      <c r="P22" s="189">
        <v>0.2</v>
      </c>
      <c r="Q22" s="190"/>
      <c r="R22" s="191"/>
      <c r="S22" s="189">
        <v>0.2</v>
      </c>
      <c r="T22" s="190"/>
      <c r="U22" s="191"/>
      <c r="V22" s="62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</row>
    <row r="23" spans="1:83" ht="15" customHeight="1" x14ac:dyDescent="0.2">
      <c r="A23" s="187"/>
      <c r="B23" s="187"/>
      <c r="C23" s="187"/>
      <c r="D23" s="192">
        <v>0</v>
      </c>
      <c r="E23" s="192"/>
      <c r="F23" s="192"/>
      <c r="G23" s="193">
        <f>$C22*G22</f>
        <v>2025.4960000000001</v>
      </c>
      <c r="H23" s="193"/>
      <c r="I23" s="193"/>
      <c r="J23" s="193">
        <f>$C22*J22</f>
        <v>2025.4960000000001</v>
      </c>
      <c r="K23" s="193"/>
      <c r="L23" s="193"/>
      <c r="M23" s="193">
        <f>$C22*M22</f>
        <v>2025.4960000000001</v>
      </c>
      <c r="N23" s="193"/>
      <c r="O23" s="193"/>
      <c r="P23" s="193">
        <f>$C22*P22</f>
        <v>2025.4960000000001</v>
      </c>
      <c r="Q23" s="193"/>
      <c r="R23" s="193"/>
      <c r="S23" s="193">
        <f>$C22*S22</f>
        <v>2025.4960000000001</v>
      </c>
      <c r="T23" s="193"/>
      <c r="U23" s="193"/>
      <c r="V23" s="63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</row>
    <row r="24" spans="1:83" ht="15" customHeight="1" x14ac:dyDescent="0.2">
      <c r="A24" s="186">
        <v>6</v>
      </c>
      <c r="B24" s="186" t="str">
        <f>RESUMO!B12</f>
        <v>COBERTURA</v>
      </c>
      <c r="C24" s="186">
        <f>RESUMO!C12</f>
        <v>6770.36</v>
      </c>
      <c r="D24" s="188">
        <v>0</v>
      </c>
      <c r="E24" s="188"/>
      <c r="F24" s="188"/>
      <c r="G24" s="188">
        <v>0</v>
      </c>
      <c r="H24" s="188"/>
      <c r="I24" s="188"/>
      <c r="J24" s="188">
        <v>0</v>
      </c>
      <c r="K24" s="188"/>
      <c r="L24" s="188"/>
      <c r="M24" s="188">
        <v>0</v>
      </c>
      <c r="N24" s="188"/>
      <c r="O24" s="188"/>
      <c r="P24" s="189">
        <v>1</v>
      </c>
      <c r="Q24" s="190"/>
      <c r="R24" s="191"/>
      <c r="S24" s="188">
        <v>0</v>
      </c>
      <c r="T24" s="188"/>
      <c r="U24" s="188"/>
      <c r="V24" s="62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</row>
    <row r="25" spans="1:83" ht="15" customHeight="1" x14ac:dyDescent="0.2">
      <c r="A25" s="187"/>
      <c r="B25" s="187"/>
      <c r="C25" s="187"/>
      <c r="D25" s="192">
        <v>0</v>
      </c>
      <c r="E25" s="192"/>
      <c r="F25" s="192"/>
      <c r="G25" s="192">
        <v>0</v>
      </c>
      <c r="H25" s="192"/>
      <c r="I25" s="192"/>
      <c r="J25" s="192">
        <v>0</v>
      </c>
      <c r="K25" s="192"/>
      <c r="L25" s="192"/>
      <c r="M25" s="192">
        <v>0</v>
      </c>
      <c r="N25" s="192"/>
      <c r="O25" s="192"/>
      <c r="P25" s="193">
        <f>$C24*P24</f>
        <v>6770.36</v>
      </c>
      <c r="Q25" s="193"/>
      <c r="R25" s="193"/>
      <c r="S25" s="192">
        <v>0</v>
      </c>
      <c r="T25" s="192"/>
      <c r="U25" s="192"/>
      <c r="V25" s="63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</row>
    <row r="26" spans="1:83" ht="15" customHeight="1" x14ac:dyDescent="0.2">
      <c r="A26" s="186">
        <v>7</v>
      </c>
      <c r="B26" s="186" t="str">
        <f>RESUMO!B13</f>
        <v>INSTALAÇÕES ELÉTRICAS</v>
      </c>
      <c r="C26" s="186">
        <f>RESUMO!C13</f>
        <v>4923.5399999999991</v>
      </c>
      <c r="D26" s="188">
        <v>0</v>
      </c>
      <c r="E26" s="188"/>
      <c r="F26" s="188"/>
      <c r="G26" s="188">
        <v>0</v>
      </c>
      <c r="H26" s="188"/>
      <c r="I26" s="188"/>
      <c r="J26" s="188">
        <v>0</v>
      </c>
      <c r="K26" s="188"/>
      <c r="L26" s="188"/>
      <c r="M26" s="189">
        <v>0.5</v>
      </c>
      <c r="N26" s="190"/>
      <c r="O26" s="191"/>
      <c r="P26" s="189">
        <v>0.5</v>
      </c>
      <c r="Q26" s="190"/>
      <c r="R26" s="191"/>
      <c r="S26" s="188">
        <v>0</v>
      </c>
      <c r="T26" s="188"/>
      <c r="U26" s="188"/>
      <c r="V26" s="62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</row>
    <row r="27" spans="1:83" ht="15" customHeight="1" x14ac:dyDescent="0.2">
      <c r="A27" s="187"/>
      <c r="B27" s="187"/>
      <c r="C27" s="187"/>
      <c r="D27" s="192">
        <v>0</v>
      </c>
      <c r="E27" s="192"/>
      <c r="F27" s="192"/>
      <c r="G27" s="192">
        <v>0</v>
      </c>
      <c r="H27" s="192"/>
      <c r="I27" s="192"/>
      <c r="J27" s="192">
        <v>0</v>
      </c>
      <c r="K27" s="192"/>
      <c r="L27" s="192"/>
      <c r="M27" s="193">
        <f>$C26*M26</f>
        <v>2461.7699999999995</v>
      </c>
      <c r="N27" s="193"/>
      <c r="O27" s="193"/>
      <c r="P27" s="193">
        <f>$C26*P26</f>
        <v>2461.7699999999995</v>
      </c>
      <c r="Q27" s="193"/>
      <c r="R27" s="193"/>
      <c r="S27" s="192">
        <v>0</v>
      </c>
      <c r="T27" s="192"/>
      <c r="U27" s="192"/>
      <c r="V27" s="63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</row>
    <row r="28" spans="1:83" ht="15" customHeight="1" x14ac:dyDescent="0.2">
      <c r="A28" s="186">
        <v>8</v>
      </c>
      <c r="B28" s="186" t="str">
        <f>RESUMO!B14</f>
        <v>INSTALAÇÕES HIDROSSANITÁRIAS</v>
      </c>
      <c r="C28" s="186">
        <f>RESUMO!C14</f>
        <v>6492.4000000000015</v>
      </c>
      <c r="D28" s="188">
        <v>0</v>
      </c>
      <c r="E28" s="188"/>
      <c r="F28" s="188"/>
      <c r="G28" s="188">
        <v>0</v>
      </c>
      <c r="H28" s="188"/>
      <c r="I28" s="188"/>
      <c r="J28" s="188">
        <v>0</v>
      </c>
      <c r="K28" s="188"/>
      <c r="L28" s="188"/>
      <c r="M28" s="189">
        <v>0.3</v>
      </c>
      <c r="N28" s="190"/>
      <c r="O28" s="191"/>
      <c r="P28" s="189">
        <v>0.4</v>
      </c>
      <c r="Q28" s="190"/>
      <c r="R28" s="191"/>
      <c r="S28" s="189">
        <v>0.3</v>
      </c>
      <c r="T28" s="190"/>
      <c r="U28" s="191"/>
      <c r="V28" s="62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</row>
    <row r="29" spans="1:83" ht="15" customHeight="1" x14ac:dyDescent="0.2">
      <c r="A29" s="187"/>
      <c r="B29" s="187"/>
      <c r="C29" s="187"/>
      <c r="D29" s="192">
        <v>0</v>
      </c>
      <c r="E29" s="192"/>
      <c r="F29" s="192"/>
      <c r="G29" s="192">
        <v>0</v>
      </c>
      <c r="H29" s="192"/>
      <c r="I29" s="192"/>
      <c r="J29" s="192">
        <v>0</v>
      </c>
      <c r="K29" s="192"/>
      <c r="L29" s="192"/>
      <c r="M29" s="193">
        <f>$C28*M28</f>
        <v>1947.7200000000003</v>
      </c>
      <c r="N29" s="193"/>
      <c r="O29" s="193"/>
      <c r="P29" s="193">
        <f>$C28*P28</f>
        <v>2596.9600000000009</v>
      </c>
      <c r="Q29" s="193"/>
      <c r="R29" s="193"/>
      <c r="S29" s="193">
        <f>$C28*S28</f>
        <v>1947.7200000000003</v>
      </c>
      <c r="T29" s="193"/>
      <c r="U29" s="193"/>
      <c r="V29" s="63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</row>
    <row r="30" spans="1:83" ht="15" customHeight="1" x14ac:dyDescent="0.2">
      <c r="A30" s="186">
        <v>9</v>
      </c>
      <c r="B30" s="186" t="str">
        <f>RESUMO!B15</f>
        <v>REVESTIMENTO E TRATAMENTO DE SUPERFICIES</v>
      </c>
      <c r="C30" s="204">
        <f>RESUMO!C15</f>
        <v>24647.422400000003</v>
      </c>
      <c r="D30" s="188">
        <v>0</v>
      </c>
      <c r="E30" s="188"/>
      <c r="F30" s="188"/>
      <c r="G30" s="188">
        <v>0</v>
      </c>
      <c r="H30" s="188"/>
      <c r="I30" s="188"/>
      <c r="J30" s="188">
        <v>0</v>
      </c>
      <c r="K30" s="188"/>
      <c r="L30" s="188"/>
      <c r="M30" s="188">
        <v>0</v>
      </c>
      <c r="N30" s="188"/>
      <c r="O30" s="188"/>
      <c r="P30" s="189">
        <v>1</v>
      </c>
      <c r="Q30" s="190"/>
      <c r="R30" s="191"/>
      <c r="S30" s="188">
        <v>0</v>
      </c>
      <c r="T30" s="188"/>
      <c r="U30" s="188"/>
      <c r="V30" s="62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</row>
    <row r="31" spans="1:83" ht="15" customHeight="1" x14ac:dyDescent="0.2">
      <c r="A31" s="187"/>
      <c r="B31" s="187"/>
      <c r="C31" s="205"/>
      <c r="D31" s="192">
        <v>0</v>
      </c>
      <c r="E31" s="192"/>
      <c r="F31" s="192"/>
      <c r="G31" s="192">
        <v>0</v>
      </c>
      <c r="H31" s="192"/>
      <c r="I31" s="192"/>
      <c r="J31" s="192">
        <v>0</v>
      </c>
      <c r="K31" s="192"/>
      <c r="L31" s="192"/>
      <c r="M31" s="192">
        <v>0</v>
      </c>
      <c r="N31" s="192"/>
      <c r="O31" s="192"/>
      <c r="P31" s="193">
        <f>$C30*P30</f>
        <v>24647.422400000003</v>
      </c>
      <c r="Q31" s="193"/>
      <c r="R31" s="193"/>
      <c r="S31" s="192">
        <v>0</v>
      </c>
      <c r="T31" s="192"/>
      <c r="U31" s="192"/>
      <c r="V31" s="63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</row>
    <row r="32" spans="1:83" ht="15" customHeight="1" x14ac:dyDescent="0.2">
      <c r="A32" s="186">
        <v>10</v>
      </c>
      <c r="B32" s="186" t="str">
        <f>RESUMO!B16</f>
        <v>ESQUADRIAS</v>
      </c>
      <c r="C32" s="186">
        <f>RESUMO!C16</f>
        <v>9679.69</v>
      </c>
      <c r="D32" s="188">
        <v>0</v>
      </c>
      <c r="E32" s="188"/>
      <c r="F32" s="188"/>
      <c r="G32" s="188">
        <v>0</v>
      </c>
      <c r="H32" s="188"/>
      <c r="I32" s="188"/>
      <c r="J32" s="188">
        <v>0</v>
      </c>
      <c r="K32" s="188"/>
      <c r="L32" s="188"/>
      <c r="M32" s="188">
        <v>0</v>
      </c>
      <c r="N32" s="188"/>
      <c r="O32" s="188"/>
      <c r="P32" s="188">
        <v>0</v>
      </c>
      <c r="Q32" s="188"/>
      <c r="R32" s="188"/>
      <c r="S32" s="189">
        <v>1</v>
      </c>
      <c r="T32" s="190"/>
      <c r="U32" s="191"/>
      <c r="V32" s="62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</row>
    <row r="33" spans="1:83" ht="15" customHeight="1" x14ac:dyDescent="0.2">
      <c r="A33" s="187"/>
      <c r="B33" s="187"/>
      <c r="C33" s="187"/>
      <c r="D33" s="192">
        <v>0</v>
      </c>
      <c r="E33" s="192"/>
      <c r="F33" s="192"/>
      <c r="G33" s="192">
        <v>0</v>
      </c>
      <c r="H33" s="192"/>
      <c r="I33" s="192"/>
      <c r="J33" s="192">
        <v>0</v>
      </c>
      <c r="K33" s="192"/>
      <c r="L33" s="192"/>
      <c r="M33" s="192">
        <v>0</v>
      </c>
      <c r="N33" s="192"/>
      <c r="O33" s="192"/>
      <c r="P33" s="192">
        <v>0</v>
      </c>
      <c r="Q33" s="192"/>
      <c r="R33" s="192"/>
      <c r="S33" s="193">
        <f>$C32*S32</f>
        <v>9679.69</v>
      </c>
      <c r="T33" s="193"/>
      <c r="U33" s="193"/>
      <c r="V33" s="63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</row>
    <row r="34" spans="1:83" ht="15" customHeight="1" x14ac:dyDescent="0.2">
      <c r="A34" s="186">
        <v>11</v>
      </c>
      <c r="B34" s="186" t="str">
        <f>RESUMO!B17</f>
        <v>PINTURA</v>
      </c>
      <c r="C34" s="186">
        <f>RESUMO!C17</f>
        <v>10810.33</v>
      </c>
      <c r="D34" s="188">
        <v>0</v>
      </c>
      <c r="E34" s="188"/>
      <c r="F34" s="188"/>
      <c r="G34" s="188">
        <v>0</v>
      </c>
      <c r="H34" s="188"/>
      <c r="I34" s="188"/>
      <c r="J34" s="188">
        <v>0</v>
      </c>
      <c r="K34" s="188"/>
      <c r="L34" s="188"/>
      <c r="M34" s="188">
        <v>0</v>
      </c>
      <c r="N34" s="188"/>
      <c r="O34" s="188"/>
      <c r="P34" s="188">
        <v>0</v>
      </c>
      <c r="Q34" s="188"/>
      <c r="R34" s="188"/>
      <c r="S34" s="189">
        <v>1</v>
      </c>
      <c r="T34" s="190"/>
      <c r="U34" s="191"/>
      <c r="V34" s="63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</row>
    <row r="35" spans="1:83" ht="15" customHeight="1" x14ac:dyDescent="0.2">
      <c r="A35" s="187"/>
      <c r="B35" s="187"/>
      <c r="C35" s="187"/>
      <c r="D35" s="192">
        <v>0</v>
      </c>
      <c r="E35" s="192"/>
      <c r="F35" s="192"/>
      <c r="G35" s="192">
        <v>0</v>
      </c>
      <c r="H35" s="192"/>
      <c r="I35" s="192"/>
      <c r="J35" s="192">
        <v>0</v>
      </c>
      <c r="K35" s="192"/>
      <c r="L35" s="192"/>
      <c r="M35" s="192">
        <v>0</v>
      </c>
      <c r="N35" s="192"/>
      <c r="O35" s="192"/>
      <c r="P35" s="192">
        <v>0</v>
      </c>
      <c r="Q35" s="192"/>
      <c r="R35" s="192"/>
      <c r="S35" s="193">
        <f>$C34*S34</f>
        <v>10810.33</v>
      </c>
      <c r="T35" s="193"/>
      <c r="U35" s="193"/>
      <c r="V35" s="63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</row>
    <row r="36" spans="1:83" ht="15" customHeight="1" x14ac:dyDescent="0.2">
      <c r="A36" s="186">
        <v>11</v>
      </c>
      <c r="B36" s="186" t="str">
        <f>RESUMO!B18</f>
        <v>DIVERSOS</v>
      </c>
      <c r="C36" s="186">
        <f>RESUMO!C18</f>
        <v>179.25</v>
      </c>
      <c r="D36" s="188">
        <v>0</v>
      </c>
      <c r="E36" s="188"/>
      <c r="F36" s="188"/>
      <c r="G36" s="188">
        <v>0</v>
      </c>
      <c r="H36" s="188"/>
      <c r="I36" s="188"/>
      <c r="J36" s="188">
        <v>0</v>
      </c>
      <c r="K36" s="188"/>
      <c r="L36" s="188"/>
      <c r="M36" s="188">
        <v>0</v>
      </c>
      <c r="N36" s="188"/>
      <c r="O36" s="188"/>
      <c r="P36" s="188">
        <v>0</v>
      </c>
      <c r="Q36" s="188"/>
      <c r="R36" s="188"/>
      <c r="S36" s="189">
        <v>1</v>
      </c>
      <c r="T36" s="190"/>
      <c r="U36" s="191"/>
      <c r="V36" s="62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</row>
    <row r="37" spans="1:83" ht="15" customHeight="1" x14ac:dyDescent="0.2">
      <c r="A37" s="187"/>
      <c r="B37" s="187"/>
      <c r="C37" s="187"/>
      <c r="D37" s="192">
        <v>0</v>
      </c>
      <c r="E37" s="192"/>
      <c r="F37" s="192"/>
      <c r="G37" s="192">
        <v>0</v>
      </c>
      <c r="H37" s="192"/>
      <c r="I37" s="192"/>
      <c r="J37" s="192">
        <v>0</v>
      </c>
      <c r="K37" s="192"/>
      <c r="L37" s="192"/>
      <c r="M37" s="192">
        <v>0</v>
      </c>
      <c r="N37" s="192"/>
      <c r="O37" s="192"/>
      <c r="P37" s="192">
        <v>0</v>
      </c>
      <c r="Q37" s="192"/>
      <c r="R37" s="192"/>
      <c r="S37" s="193">
        <f>$C36*S36</f>
        <v>179.25</v>
      </c>
      <c r="T37" s="193"/>
      <c r="U37" s="193"/>
      <c r="V37" s="63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</row>
    <row r="38" spans="1:83" ht="15" customHeight="1" x14ac:dyDescent="0.2">
      <c r="A38" s="201" t="s">
        <v>92</v>
      </c>
      <c r="B38" s="201"/>
      <c r="C38" s="64">
        <f>+C14+C16+C18+C20+C22+C24+C26+C28+C30+C32+C36+C34</f>
        <v>110125.50240000001</v>
      </c>
      <c r="D38" s="202" t="s">
        <v>93</v>
      </c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65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</row>
    <row r="39" spans="1:83" ht="15" customHeight="1" x14ac:dyDescent="0.2">
      <c r="A39" s="203" t="s">
        <v>94</v>
      </c>
      <c r="B39" s="203"/>
      <c r="C39" s="66" t="s">
        <v>95</v>
      </c>
      <c r="D39" s="200">
        <f>(+D15+D17+D19+D21+D23+D25+D27+D29+D31+D33+D37)</f>
        <v>16418.77</v>
      </c>
      <c r="E39" s="200"/>
      <c r="F39" s="200"/>
      <c r="G39" s="200">
        <f>(+G15+G17+G19+G21+G23+G25+G27+G29+G31+G33+G37)</f>
        <v>12063.626</v>
      </c>
      <c r="H39" s="200"/>
      <c r="I39" s="200"/>
      <c r="J39" s="200">
        <f>(+J15+J17+J19+J21+J23+J25+J27+J29+J31+J33+J37)</f>
        <v>12063.626</v>
      </c>
      <c r="K39" s="200"/>
      <c r="L39" s="200"/>
      <c r="M39" s="200">
        <f>(+M15+M17+M19+M21+M23+M25+M27+M29+M31+M33+M37)</f>
        <v>6434.9859999999999</v>
      </c>
      <c r="N39" s="200"/>
      <c r="O39" s="200"/>
      <c r="P39" s="200">
        <f>(+P15+P17+P19+P21+P23+P25+P27+P29+P31+P33+P37)</f>
        <v>38502.008400000006</v>
      </c>
      <c r="Q39" s="200"/>
      <c r="R39" s="200"/>
      <c r="S39" s="200">
        <f>(+S15+S17+S19+S21+S23+S25+S27+S29+S31+S33+S37+S35)</f>
        <v>24642.486000000001</v>
      </c>
      <c r="T39" s="200"/>
      <c r="U39" s="200"/>
      <c r="V39" s="58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</row>
    <row r="40" spans="1:83" ht="15" customHeight="1" x14ac:dyDescent="0.2">
      <c r="A40" s="199">
        <f>C38</f>
        <v>110125.50240000001</v>
      </c>
      <c r="B40" s="199"/>
      <c r="C40" s="66" t="s">
        <v>96</v>
      </c>
      <c r="D40" s="200">
        <f>+D39</f>
        <v>16418.77</v>
      </c>
      <c r="E40" s="200"/>
      <c r="F40" s="200"/>
      <c r="G40" s="200">
        <f>+G39+D40</f>
        <v>28482.396000000001</v>
      </c>
      <c r="H40" s="200"/>
      <c r="I40" s="200"/>
      <c r="J40" s="200">
        <f>+J39+G40</f>
        <v>40546.021999999997</v>
      </c>
      <c r="K40" s="200"/>
      <c r="L40" s="200"/>
      <c r="M40" s="200">
        <f>+M39+J40</f>
        <v>46981.007999999994</v>
      </c>
      <c r="N40" s="200"/>
      <c r="O40" s="200"/>
      <c r="P40" s="200">
        <f>+P39+M40</f>
        <v>85483.016399999993</v>
      </c>
      <c r="Q40" s="200"/>
      <c r="R40" s="200"/>
      <c r="S40" s="200">
        <f>+S39+P40</f>
        <v>110125.5024</v>
      </c>
      <c r="T40" s="200"/>
      <c r="U40" s="200"/>
      <c r="V40" s="58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</row>
    <row r="41" spans="1:83" ht="15" customHeight="1" x14ac:dyDescent="0.2">
      <c r="A41" s="198" t="s">
        <v>97</v>
      </c>
      <c r="B41" s="198"/>
      <c r="C41" s="67" t="s">
        <v>98</v>
      </c>
      <c r="D41" s="195">
        <f>+D39/$C$38</f>
        <v>0.14909144241960795</v>
      </c>
      <c r="E41" s="195"/>
      <c r="F41" s="195"/>
      <c r="G41" s="195">
        <f>+G39/$C$38</f>
        <v>0.10954434474389284</v>
      </c>
      <c r="H41" s="195"/>
      <c r="I41" s="195"/>
      <c r="J41" s="195">
        <f>+J39/$C$38</f>
        <v>0.10954434474389284</v>
      </c>
      <c r="K41" s="195"/>
      <c r="L41" s="195"/>
      <c r="M41" s="195">
        <f>+M39/$C$38</f>
        <v>5.8433204478166349E-2</v>
      </c>
      <c r="N41" s="195"/>
      <c r="O41" s="195"/>
      <c r="P41" s="195">
        <f>+P39/$C$38</f>
        <v>0.34961936664000182</v>
      </c>
      <c r="Q41" s="195"/>
      <c r="R41" s="195"/>
      <c r="S41" s="195">
        <f>+S39/$C$38</f>
        <v>0.22376729697443812</v>
      </c>
      <c r="T41" s="195"/>
      <c r="U41" s="195"/>
      <c r="V41" s="58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</row>
    <row r="42" spans="1:83" ht="15" customHeight="1" x14ac:dyDescent="0.2">
      <c r="A42" s="196">
        <f>C38/A40</f>
        <v>1</v>
      </c>
      <c r="B42" s="196"/>
      <c r="C42" s="68" t="s">
        <v>99</v>
      </c>
      <c r="D42" s="197">
        <f>+D40/$C$38</f>
        <v>0.14909144241960795</v>
      </c>
      <c r="E42" s="197"/>
      <c r="F42" s="197"/>
      <c r="G42" s="197">
        <f>+G40/$C$38</f>
        <v>0.25863578716350083</v>
      </c>
      <c r="H42" s="197"/>
      <c r="I42" s="197"/>
      <c r="J42" s="197">
        <f>+J40/$C$38</f>
        <v>0.36818013190739363</v>
      </c>
      <c r="K42" s="197"/>
      <c r="L42" s="197"/>
      <c r="M42" s="197">
        <f>+M40/$C$38</f>
        <v>0.42661333638555993</v>
      </c>
      <c r="N42" s="197"/>
      <c r="O42" s="197"/>
      <c r="P42" s="197">
        <f>+P40/$C$38</f>
        <v>0.77623270302556169</v>
      </c>
      <c r="Q42" s="197"/>
      <c r="R42" s="197"/>
      <c r="S42" s="197">
        <f>+S40/$C$38</f>
        <v>0.99999999999999989</v>
      </c>
      <c r="T42" s="197"/>
      <c r="U42" s="197"/>
      <c r="V42" s="58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</row>
    <row r="43" spans="1:83" x14ac:dyDescent="0.2"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</row>
    <row r="44" spans="1:83" x14ac:dyDescent="0.2"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</row>
    <row r="45" spans="1:83" s="70" customFormat="1" x14ac:dyDescent="0.2">
      <c r="A45" s="60"/>
      <c r="B45" s="69"/>
      <c r="C45" s="69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</row>
    <row r="46" spans="1:83" s="70" customFormat="1" x14ac:dyDescent="0.2">
      <c r="A46" s="60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</row>
    <row r="47" spans="1:83" s="70" customFormat="1" x14ac:dyDescent="0.2">
      <c r="A47" s="60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</row>
    <row r="48" spans="1:83" s="70" customFormat="1" x14ac:dyDescent="0.2">
      <c r="A48" s="60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</row>
    <row r="49" spans="1:83" s="70" customFormat="1" x14ac:dyDescent="0.2">
      <c r="A49" s="60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</row>
    <row r="50" spans="1:83" s="70" customFormat="1" x14ac:dyDescent="0.2">
      <c r="A50" s="60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</row>
    <row r="51" spans="1:83" s="70" customFormat="1" x14ac:dyDescent="0.2">
      <c r="A51" s="60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</row>
    <row r="52" spans="1:83" s="70" customFormat="1" x14ac:dyDescent="0.2">
      <c r="A52" s="60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</row>
    <row r="53" spans="1:83" s="70" customFormat="1" x14ac:dyDescent="0.2">
      <c r="A53" s="60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0"/>
      <c r="BZ53" s="60"/>
      <c r="CA53" s="60"/>
      <c r="CB53" s="60"/>
      <c r="CC53" s="60"/>
      <c r="CD53" s="60"/>
      <c r="CE53" s="60"/>
    </row>
    <row r="54" spans="1:83" s="70" customFormat="1" x14ac:dyDescent="0.2">
      <c r="A54" s="60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</row>
    <row r="55" spans="1:83" s="70" customFormat="1" x14ac:dyDescent="0.2">
      <c r="A55" s="60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</row>
  </sheetData>
  <mergeCells count="236">
    <mergeCell ref="A7:U7"/>
    <mergeCell ref="A6:U6"/>
    <mergeCell ref="A5:U5"/>
    <mergeCell ref="A1:U1"/>
    <mergeCell ref="A2:U2"/>
    <mergeCell ref="A4:H4"/>
    <mergeCell ref="A8:U8"/>
    <mergeCell ref="A9:U9"/>
    <mergeCell ref="A10:U10"/>
    <mergeCell ref="S14:U14"/>
    <mergeCell ref="D15:F15"/>
    <mergeCell ref="G15:I15"/>
    <mergeCell ref="J15:L15"/>
    <mergeCell ref="M15:O15"/>
    <mergeCell ref="P15:R15"/>
    <mergeCell ref="S15:U15"/>
    <mergeCell ref="S13:U13"/>
    <mergeCell ref="A14:A15"/>
    <mergeCell ref="B14:B15"/>
    <mergeCell ref="D14:F14"/>
    <mergeCell ref="G14:I14"/>
    <mergeCell ref="J14:L14"/>
    <mergeCell ref="M14:O14"/>
    <mergeCell ref="P14:R14"/>
    <mergeCell ref="A11:A13"/>
    <mergeCell ref="B11:B13"/>
    <mergeCell ref="C11:C13"/>
    <mergeCell ref="D11:U11"/>
    <mergeCell ref="D12:U12"/>
    <mergeCell ref="D13:F13"/>
    <mergeCell ref="G13:I13"/>
    <mergeCell ref="J13:L13"/>
    <mergeCell ref="M13:O13"/>
    <mergeCell ref="C14:C15"/>
    <mergeCell ref="P13:R13"/>
    <mergeCell ref="A16:A17"/>
    <mergeCell ref="B16:B17"/>
    <mergeCell ref="D16:F16"/>
    <mergeCell ref="G16:I16"/>
    <mergeCell ref="J16:L16"/>
    <mergeCell ref="M16:O16"/>
    <mergeCell ref="P16:R16"/>
    <mergeCell ref="S18:U18"/>
    <mergeCell ref="C16:C17"/>
    <mergeCell ref="D17:F17"/>
    <mergeCell ref="G17:I17"/>
    <mergeCell ref="J17:L17"/>
    <mergeCell ref="D19:F19"/>
    <mergeCell ref="G19:I19"/>
    <mergeCell ref="J19:L19"/>
    <mergeCell ref="M19:O19"/>
    <mergeCell ref="P19:R19"/>
    <mergeCell ref="S19:U19"/>
    <mergeCell ref="M17:O17"/>
    <mergeCell ref="P17:R17"/>
    <mergeCell ref="S17:U17"/>
    <mergeCell ref="S16:U16"/>
    <mergeCell ref="A18:A19"/>
    <mergeCell ref="B18:B19"/>
    <mergeCell ref="D18:F18"/>
    <mergeCell ref="G18:I18"/>
    <mergeCell ref="J18:L18"/>
    <mergeCell ref="M18:O18"/>
    <mergeCell ref="C18:C19"/>
    <mergeCell ref="M21:O21"/>
    <mergeCell ref="P21:R21"/>
    <mergeCell ref="P18:R18"/>
    <mergeCell ref="S21:U21"/>
    <mergeCell ref="A20:A21"/>
    <mergeCell ref="B20:B21"/>
    <mergeCell ref="D20:F20"/>
    <mergeCell ref="G20:I20"/>
    <mergeCell ref="J20:L20"/>
    <mergeCell ref="M20:O20"/>
    <mergeCell ref="P20:R20"/>
    <mergeCell ref="S20:U20"/>
    <mergeCell ref="C20:C21"/>
    <mergeCell ref="D21:F21"/>
    <mergeCell ref="G21:I21"/>
    <mergeCell ref="J21:L21"/>
    <mergeCell ref="P22:R22"/>
    <mergeCell ref="S22:U22"/>
    <mergeCell ref="D23:F23"/>
    <mergeCell ref="G23:I23"/>
    <mergeCell ref="J23:L23"/>
    <mergeCell ref="M23:O23"/>
    <mergeCell ref="P23:R23"/>
    <mergeCell ref="S23:U23"/>
    <mergeCell ref="A22:A23"/>
    <mergeCell ref="B22:B23"/>
    <mergeCell ref="D22:F22"/>
    <mergeCell ref="G22:I22"/>
    <mergeCell ref="J22:L22"/>
    <mergeCell ref="M22:O22"/>
    <mergeCell ref="C22:C23"/>
    <mergeCell ref="M25:O25"/>
    <mergeCell ref="P25:R25"/>
    <mergeCell ref="S25:U25"/>
    <mergeCell ref="A24:A25"/>
    <mergeCell ref="B24:B25"/>
    <mergeCell ref="D24:F24"/>
    <mergeCell ref="G24:I24"/>
    <mergeCell ref="J24:L24"/>
    <mergeCell ref="M24:O24"/>
    <mergeCell ref="P24:R24"/>
    <mergeCell ref="S24:U24"/>
    <mergeCell ref="C24:C25"/>
    <mergeCell ref="D25:F25"/>
    <mergeCell ref="G25:I25"/>
    <mergeCell ref="J25:L25"/>
    <mergeCell ref="P26:R26"/>
    <mergeCell ref="S26:U26"/>
    <mergeCell ref="D27:F27"/>
    <mergeCell ref="G27:I27"/>
    <mergeCell ref="J27:L27"/>
    <mergeCell ref="M27:O27"/>
    <mergeCell ref="P27:R27"/>
    <mergeCell ref="S27:U27"/>
    <mergeCell ref="A26:A27"/>
    <mergeCell ref="B26:B27"/>
    <mergeCell ref="D26:F26"/>
    <mergeCell ref="G26:I26"/>
    <mergeCell ref="J26:L26"/>
    <mergeCell ref="M26:O26"/>
    <mergeCell ref="C26:C27"/>
    <mergeCell ref="M29:O29"/>
    <mergeCell ref="P29:R29"/>
    <mergeCell ref="S29:U29"/>
    <mergeCell ref="A28:A29"/>
    <mergeCell ref="B28:B29"/>
    <mergeCell ref="D28:F28"/>
    <mergeCell ref="G28:I28"/>
    <mergeCell ref="J28:L28"/>
    <mergeCell ref="M28:O28"/>
    <mergeCell ref="P28:R28"/>
    <mergeCell ref="S28:U28"/>
    <mergeCell ref="C28:C29"/>
    <mergeCell ref="D29:F29"/>
    <mergeCell ref="G29:I29"/>
    <mergeCell ref="J29:L29"/>
    <mergeCell ref="P30:R30"/>
    <mergeCell ref="S30:U30"/>
    <mergeCell ref="D31:F31"/>
    <mergeCell ref="G31:I31"/>
    <mergeCell ref="J31:L31"/>
    <mergeCell ref="M31:O31"/>
    <mergeCell ref="P31:R31"/>
    <mergeCell ref="S31:U31"/>
    <mergeCell ref="A30:A31"/>
    <mergeCell ref="B30:B31"/>
    <mergeCell ref="D30:F30"/>
    <mergeCell ref="G30:I30"/>
    <mergeCell ref="J30:L30"/>
    <mergeCell ref="M30:O30"/>
    <mergeCell ref="C30:C31"/>
    <mergeCell ref="M33:O33"/>
    <mergeCell ref="P33:R33"/>
    <mergeCell ref="S33:U33"/>
    <mergeCell ref="A32:A33"/>
    <mergeCell ref="B32:B33"/>
    <mergeCell ref="D32:F32"/>
    <mergeCell ref="G32:I32"/>
    <mergeCell ref="J32:L32"/>
    <mergeCell ref="M32:O32"/>
    <mergeCell ref="P32:R32"/>
    <mergeCell ref="S32:U32"/>
    <mergeCell ref="C32:C33"/>
    <mergeCell ref="D33:F33"/>
    <mergeCell ref="G33:I33"/>
    <mergeCell ref="J33:L33"/>
    <mergeCell ref="P36:R36"/>
    <mergeCell ref="S36:U36"/>
    <mergeCell ref="D37:F37"/>
    <mergeCell ref="G37:I37"/>
    <mergeCell ref="J37:L37"/>
    <mergeCell ref="M37:O37"/>
    <mergeCell ref="P37:R37"/>
    <mergeCell ref="S37:U37"/>
    <mergeCell ref="A36:A37"/>
    <mergeCell ref="B36:B37"/>
    <mergeCell ref="D36:F36"/>
    <mergeCell ref="G36:I36"/>
    <mergeCell ref="J36:L36"/>
    <mergeCell ref="M36:O36"/>
    <mergeCell ref="C36:C37"/>
    <mergeCell ref="A40:B40"/>
    <mergeCell ref="D40:F40"/>
    <mergeCell ref="G40:I40"/>
    <mergeCell ref="J40:L40"/>
    <mergeCell ref="M40:O40"/>
    <mergeCell ref="P40:R40"/>
    <mergeCell ref="S40:U40"/>
    <mergeCell ref="A38:B38"/>
    <mergeCell ref="D38:U38"/>
    <mergeCell ref="A39:B39"/>
    <mergeCell ref="D39:F39"/>
    <mergeCell ref="G39:I39"/>
    <mergeCell ref="J39:L39"/>
    <mergeCell ref="M39:O39"/>
    <mergeCell ref="P39:R39"/>
    <mergeCell ref="S39:U39"/>
    <mergeCell ref="M45:O45"/>
    <mergeCell ref="P45:R45"/>
    <mergeCell ref="S45:U45"/>
    <mergeCell ref="S41:U41"/>
    <mergeCell ref="A42:B42"/>
    <mergeCell ref="D42:F42"/>
    <mergeCell ref="G42:I42"/>
    <mergeCell ref="J42:L42"/>
    <mergeCell ref="M42:O42"/>
    <mergeCell ref="P42:R42"/>
    <mergeCell ref="S42:U42"/>
    <mergeCell ref="A41:B41"/>
    <mergeCell ref="D41:F41"/>
    <mergeCell ref="G41:I41"/>
    <mergeCell ref="J41:L41"/>
    <mergeCell ref="M41:O41"/>
    <mergeCell ref="P41:R41"/>
    <mergeCell ref="D45:F45"/>
    <mergeCell ref="G45:I45"/>
    <mergeCell ref="J45:L45"/>
    <mergeCell ref="A34:A35"/>
    <mergeCell ref="B34:B35"/>
    <mergeCell ref="C34:C35"/>
    <mergeCell ref="D34:F34"/>
    <mergeCell ref="G34:I34"/>
    <mergeCell ref="J34:L34"/>
    <mergeCell ref="M34:O34"/>
    <mergeCell ref="P34:R34"/>
    <mergeCell ref="S34:U34"/>
    <mergeCell ref="D35:F35"/>
    <mergeCell ref="G35:I35"/>
    <mergeCell ref="J35:L35"/>
    <mergeCell ref="M35:O35"/>
    <mergeCell ref="P35:R35"/>
    <mergeCell ref="S35:U35"/>
  </mergeCells>
  <printOptions horizontalCentered="1" gridLines="1" gridLinesSet="0"/>
  <pageMargins left="0.78740157480314965" right="0.78740157480314965" top="0.98425196850393704" bottom="1.1811023622047245" header="0.19685039370078741" footer="0.31496062992125984"/>
  <pageSetup paperSize="9" scale="90" fitToHeight="0" orientation="landscape" horizontalDpi="300" verticalDpi="300" r:id="rId1"/>
  <headerFooter>
    <oddFooter>&amp;R_________________________________
Lucas Antônio de Medeiros Teixeira
Engenheiro Civil
CREA 2111674664</oddFooter>
  </headerFooter>
  <rowBreaks count="1" manualBreakCount="1">
    <brk id="42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1"/>
  <sheetViews>
    <sheetView view="pageBreakPreview" topLeftCell="A4" zoomScale="115" zoomScaleNormal="90" zoomScaleSheetLayoutView="115" workbookViewId="0">
      <selection activeCell="A4" sqref="A4"/>
    </sheetView>
  </sheetViews>
  <sheetFormatPr defaultColWidth="11.42578125" defaultRowHeight="12.75" x14ac:dyDescent="0.2"/>
  <cols>
    <col min="1" max="1" width="9" style="60" customWidth="1"/>
    <col min="2" max="2" width="52.42578125" style="60" customWidth="1"/>
    <col min="3" max="3" width="7.85546875" style="60" customWidth="1"/>
    <col min="4" max="4" width="15.85546875" style="60" customWidth="1"/>
    <col min="5" max="5" width="4.28515625" style="60" customWidth="1"/>
    <col min="6" max="6" width="13.42578125" style="60" customWidth="1"/>
    <col min="7" max="7" width="10.42578125" style="60" customWidth="1"/>
    <col min="8" max="21" width="4.5703125" style="60" customWidth="1"/>
    <col min="22" max="22" width="11.42578125" style="70" customWidth="1"/>
    <col min="23" max="250" width="11.42578125" style="60"/>
    <col min="251" max="251" width="5.7109375" style="60" customWidth="1"/>
    <col min="252" max="252" width="38.7109375" style="60" customWidth="1"/>
    <col min="253" max="253" width="17.7109375" style="60" customWidth="1"/>
    <col min="254" max="277" width="4.5703125" style="60" customWidth="1"/>
    <col min="278" max="278" width="11.42578125" style="60" customWidth="1"/>
    <col min="279" max="506" width="11.42578125" style="60"/>
    <col min="507" max="507" width="5.7109375" style="60" customWidth="1"/>
    <col min="508" max="508" width="38.7109375" style="60" customWidth="1"/>
    <col min="509" max="509" width="17.7109375" style="60" customWidth="1"/>
    <col min="510" max="533" width="4.5703125" style="60" customWidth="1"/>
    <col min="534" max="534" width="11.42578125" style="60" customWidth="1"/>
    <col min="535" max="762" width="11.42578125" style="60"/>
    <col min="763" max="763" width="5.7109375" style="60" customWidth="1"/>
    <col min="764" max="764" width="38.7109375" style="60" customWidth="1"/>
    <col min="765" max="765" width="17.7109375" style="60" customWidth="1"/>
    <col min="766" max="789" width="4.5703125" style="60" customWidth="1"/>
    <col min="790" max="790" width="11.42578125" style="60" customWidth="1"/>
    <col min="791" max="1018" width="11.42578125" style="60"/>
    <col min="1019" max="1019" width="5.7109375" style="60" customWidth="1"/>
    <col min="1020" max="1020" width="38.7109375" style="60" customWidth="1"/>
    <col min="1021" max="1021" width="17.7109375" style="60" customWidth="1"/>
    <col min="1022" max="1045" width="4.5703125" style="60" customWidth="1"/>
    <col min="1046" max="1046" width="11.42578125" style="60" customWidth="1"/>
    <col min="1047" max="1274" width="11.42578125" style="60"/>
    <col min="1275" max="1275" width="5.7109375" style="60" customWidth="1"/>
    <col min="1276" max="1276" width="38.7109375" style="60" customWidth="1"/>
    <col min="1277" max="1277" width="17.7109375" style="60" customWidth="1"/>
    <col min="1278" max="1301" width="4.5703125" style="60" customWidth="1"/>
    <col min="1302" max="1302" width="11.42578125" style="60" customWidth="1"/>
    <col min="1303" max="1530" width="11.42578125" style="60"/>
    <col min="1531" max="1531" width="5.7109375" style="60" customWidth="1"/>
    <col min="1532" max="1532" width="38.7109375" style="60" customWidth="1"/>
    <col min="1533" max="1533" width="17.7109375" style="60" customWidth="1"/>
    <col min="1534" max="1557" width="4.5703125" style="60" customWidth="1"/>
    <col min="1558" max="1558" width="11.42578125" style="60" customWidth="1"/>
    <col min="1559" max="1786" width="11.42578125" style="60"/>
    <col min="1787" max="1787" width="5.7109375" style="60" customWidth="1"/>
    <col min="1788" max="1788" width="38.7109375" style="60" customWidth="1"/>
    <col min="1789" max="1789" width="17.7109375" style="60" customWidth="1"/>
    <col min="1790" max="1813" width="4.5703125" style="60" customWidth="1"/>
    <col min="1814" max="1814" width="11.42578125" style="60" customWidth="1"/>
    <col min="1815" max="2042" width="11.42578125" style="60"/>
    <col min="2043" max="2043" width="5.7109375" style="60" customWidth="1"/>
    <col min="2044" max="2044" width="38.7109375" style="60" customWidth="1"/>
    <col min="2045" max="2045" width="17.7109375" style="60" customWidth="1"/>
    <col min="2046" max="2069" width="4.5703125" style="60" customWidth="1"/>
    <col min="2070" max="2070" width="11.42578125" style="60" customWidth="1"/>
    <col min="2071" max="2298" width="11.42578125" style="60"/>
    <col min="2299" max="2299" width="5.7109375" style="60" customWidth="1"/>
    <col min="2300" max="2300" width="38.7109375" style="60" customWidth="1"/>
    <col min="2301" max="2301" width="17.7109375" style="60" customWidth="1"/>
    <col min="2302" max="2325" width="4.5703125" style="60" customWidth="1"/>
    <col min="2326" max="2326" width="11.42578125" style="60" customWidth="1"/>
    <col min="2327" max="2554" width="11.42578125" style="60"/>
    <col min="2555" max="2555" width="5.7109375" style="60" customWidth="1"/>
    <col min="2556" max="2556" width="38.7109375" style="60" customWidth="1"/>
    <col min="2557" max="2557" width="17.7109375" style="60" customWidth="1"/>
    <col min="2558" max="2581" width="4.5703125" style="60" customWidth="1"/>
    <col min="2582" max="2582" width="11.42578125" style="60" customWidth="1"/>
    <col min="2583" max="2810" width="11.42578125" style="60"/>
    <col min="2811" max="2811" width="5.7109375" style="60" customWidth="1"/>
    <col min="2812" max="2812" width="38.7109375" style="60" customWidth="1"/>
    <col min="2813" max="2813" width="17.7109375" style="60" customWidth="1"/>
    <col min="2814" max="2837" width="4.5703125" style="60" customWidth="1"/>
    <col min="2838" max="2838" width="11.42578125" style="60" customWidth="1"/>
    <col min="2839" max="3066" width="11.42578125" style="60"/>
    <col min="3067" max="3067" width="5.7109375" style="60" customWidth="1"/>
    <col min="3068" max="3068" width="38.7109375" style="60" customWidth="1"/>
    <col min="3069" max="3069" width="17.7109375" style="60" customWidth="1"/>
    <col min="3070" max="3093" width="4.5703125" style="60" customWidth="1"/>
    <col min="3094" max="3094" width="11.42578125" style="60" customWidth="1"/>
    <col min="3095" max="3322" width="11.42578125" style="60"/>
    <col min="3323" max="3323" width="5.7109375" style="60" customWidth="1"/>
    <col min="3324" max="3324" width="38.7109375" style="60" customWidth="1"/>
    <col min="3325" max="3325" width="17.7109375" style="60" customWidth="1"/>
    <col min="3326" max="3349" width="4.5703125" style="60" customWidth="1"/>
    <col min="3350" max="3350" width="11.42578125" style="60" customWidth="1"/>
    <col min="3351" max="3578" width="11.42578125" style="60"/>
    <col min="3579" max="3579" width="5.7109375" style="60" customWidth="1"/>
    <col min="3580" max="3580" width="38.7109375" style="60" customWidth="1"/>
    <col min="3581" max="3581" width="17.7109375" style="60" customWidth="1"/>
    <col min="3582" max="3605" width="4.5703125" style="60" customWidth="1"/>
    <col min="3606" max="3606" width="11.42578125" style="60" customWidth="1"/>
    <col min="3607" max="3834" width="11.42578125" style="60"/>
    <col min="3835" max="3835" width="5.7109375" style="60" customWidth="1"/>
    <col min="3836" max="3836" width="38.7109375" style="60" customWidth="1"/>
    <col min="3837" max="3837" width="17.7109375" style="60" customWidth="1"/>
    <col min="3838" max="3861" width="4.5703125" style="60" customWidth="1"/>
    <col min="3862" max="3862" width="11.42578125" style="60" customWidth="1"/>
    <col min="3863" max="4090" width="11.42578125" style="60"/>
    <col min="4091" max="4091" width="5.7109375" style="60" customWidth="1"/>
    <col min="4092" max="4092" width="38.7109375" style="60" customWidth="1"/>
    <col min="4093" max="4093" width="17.7109375" style="60" customWidth="1"/>
    <col min="4094" max="4117" width="4.5703125" style="60" customWidth="1"/>
    <col min="4118" max="4118" width="11.42578125" style="60" customWidth="1"/>
    <col min="4119" max="4346" width="11.42578125" style="60"/>
    <col min="4347" max="4347" width="5.7109375" style="60" customWidth="1"/>
    <col min="4348" max="4348" width="38.7109375" style="60" customWidth="1"/>
    <col min="4349" max="4349" width="17.7109375" style="60" customWidth="1"/>
    <col min="4350" max="4373" width="4.5703125" style="60" customWidth="1"/>
    <col min="4374" max="4374" width="11.42578125" style="60" customWidth="1"/>
    <col min="4375" max="4602" width="11.42578125" style="60"/>
    <col min="4603" max="4603" width="5.7109375" style="60" customWidth="1"/>
    <col min="4604" max="4604" width="38.7109375" style="60" customWidth="1"/>
    <col min="4605" max="4605" width="17.7109375" style="60" customWidth="1"/>
    <col min="4606" max="4629" width="4.5703125" style="60" customWidth="1"/>
    <col min="4630" max="4630" width="11.42578125" style="60" customWidth="1"/>
    <col min="4631" max="4858" width="11.42578125" style="60"/>
    <col min="4859" max="4859" width="5.7109375" style="60" customWidth="1"/>
    <col min="4860" max="4860" width="38.7109375" style="60" customWidth="1"/>
    <col min="4861" max="4861" width="17.7109375" style="60" customWidth="1"/>
    <col min="4862" max="4885" width="4.5703125" style="60" customWidth="1"/>
    <col min="4886" max="4886" width="11.42578125" style="60" customWidth="1"/>
    <col min="4887" max="5114" width="11.42578125" style="60"/>
    <col min="5115" max="5115" width="5.7109375" style="60" customWidth="1"/>
    <col min="5116" max="5116" width="38.7109375" style="60" customWidth="1"/>
    <col min="5117" max="5117" width="17.7109375" style="60" customWidth="1"/>
    <col min="5118" max="5141" width="4.5703125" style="60" customWidth="1"/>
    <col min="5142" max="5142" width="11.42578125" style="60" customWidth="1"/>
    <col min="5143" max="5370" width="11.42578125" style="60"/>
    <col min="5371" max="5371" width="5.7109375" style="60" customWidth="1"/>
    <col min="5372" max="5372" width="38.7109375" style="60" customWidth="1"/>
    <col min="5373" max="5373" width="17.7109375" style="60" customWidth="1"/>
    <col min="5374" max="5397" width="4.5703125" style="60" customWidth="1"/>
    <col min="5398" max="5398" width="11.42578125" style="60" customWidth="1"/>
    <col min="5399" max="5626" width="11.42578125" style="60"/>
    <col min="5627" max="5627" width="5.7109375" style="60" customWidth="1"/>
    <col min="5628" max="5628" width="38.7109375" style="60" customWidth="1"/>
    <col min="5629" max="5629" width="17.7109375" style="60" customWidth="1"/>
    <col min="5630" max="5653" width="4.5703125" style="60" customWidth="1"/>
    <col min="5654" max="5654" width="11.42578125" style="60" customWidth="1"/>
    <col min="5655" max="5882" width="11.42578125" style="60"/>
    <col min="5883" max="5883" width="5.7109375" style="60" customWidth="1"/>
    <col min="5884" max="5884" width="38.7109375" style="60" customWidth="1"/>
    <col min="5885" max="5885" width="17.7109375" style="60" customWidth="1"/>
    <col min="5886" max="5909" width="4.5703125" style="60" customWidth="1"/>
    <col min="5910" max="5910" width="11.42578125" style="60" customWidth="1"/>
    <col min="5911" max="6138" width="11.42578125" style="60"/>
    <col min="6139" max="6139" width="5.7109375" style="60" customWidth="1"/>
    <col min="6140" max="6140" width="38.7109375" style="60" customWidth="1"/>
    <col min="6141" max="6141" width="17.7109375" style="60" customWidth="1"/>
    <col min="6142" max="6165" width="4.5703125" style="60" customWidth="1"/>
    <col min="6166" max="6166" width="11.42578125" style="60" customWidth="1"/>
    <col min="6167" max="6394" width="11.42578125" style="60"/>
    <col min="6395" max="6395" width="5.7109375" style="60" customWidth="1"/>
    <col min="6396" max="6396" width="38.7109375" style="60" customWidth="1"/>
    <col min="6397" max="6397" width="17.7109375" style="60" customWidth="1"/>
    <col min="6398" max="6421" width="4.5703125" style="60" customWidth="1"/>
    <col min="6422" max="6422" width="11.42578125" style="60" customWidth="1"/>
    <col min="6423" max="6650" width="11.42578125" style="60"/>
    <col min="6651" max="6651" width="5.7109375" style="60" customWidth="1"/>
    <col min="6652" max="6652" width="38.7109375" style="60" customWidth="1"/>
    <col min="6653" max="6653" width="17.7109375" style="60" customWidth="1"/>
    <col min="6654" max="6677" width="4.5703125" style="60" customWidth="1"/>
    <col min="6678" max="6678" width="11.42578125" style="60" customWidth="1"/>
    <col min="6679" max="6906" width="11.42578125" style="60"/>
    <col min="6907" max="6907" width="5.7109375" style="60" customWidth="1"/>
    <col min="6908" max="6908" width="38.7109375" style="60" customWidth="1"/>
    <col min="6909" max="6909" width="17.7109375" style="60" customWidth="1"/>
    <col min="6910" max="6933" width="4.5703125" style="60" customWidth="1"/>
    <col min="6934" max="6934" width="11.42578125" style="60" customWidth="1"/>
    <col min="6935" max="7162" width="11.42578125" style="60"/>
    <col min="7163" max="7163" width="5.7109375" style="60" customWidth="1"/>
    <col min="7164" max="7164" width="38.7109375" style="60" customWidth="1"/>
    <col min="7165" max="7165" width="17.7109375" style="60" customWidth="1"/>
    <col min="7166" max="7189" width="4.5703125" style="60" customWidth="1"/>
    <col min="7190" max="7190" width="11.42578125" style="60" customWidth="1"/>
    <col min="7191" max="7418" width="11.42578125" style="60"/>
    <col min="7419" max="7419" width="5.7109375" style="60" customWidth="1"/>
    <col min="7420" max="7420" width="38.7109375" style="60" customWidth="1"/>
    <col min="7421" max="7421" width="17.7109375" style="60" customWidth="1"/>
    <col min="7422" max="7445" width="4.5703125" style="60" customWidth="1"/>
    <col min="7446" max="7446" width="11.42578125" style="60" customWidth="1"/>
    <col min="7447" max="7674" width="11.42578125" style="60"/>
    <col min="7675" max="7675" width="5.7109375" style="60" customWidth="1"/>
    <col min="7676" max="7676" width="38.7109375" style="60" customWidth="1"/>
    <col min="7677" max="7677" width="17.7109375" style="60" customWidth="1"/>
    <col min="7678" max="7701" width="4.5703125" style="60" customWidth="1"/>
    <col min="7702" max="7702" width="11.42578125" style="60" customWidth="1"/>
    <col min="7703" max="7930" width="11.42578125" style="60"/>
    <col min="7931" max="7931" width="5.7109375" style="60" customWidth="1"/>
    <col min="7932" max="7932" width="38.7109375" style="60" customWidth="1"/>
    <col min="7933" max="7933" width="17.7109375" style="60" customWidth="1"/>
    <col min="7934" max="7957" width="4.5703125" style="60" customWidth="1"/>
    <col min="7958" max="7958" width="11.42578125" style="60" customWidth="1"/>
    <col min="7959" max="8186" width="11.42578125" style="60"/>
    <col min="8187" max="8187" width="5.7109375" style="60" customWidth="1"/>
    <col min="8188" max="8188" width="38.7109375" style="60" customWidth="1"/>
    <col min="8189" max="8189" width="17.7109375" style="60" customWidth="1"/>
    <col min="8190" max="8213" width="4.5703125" style="60" customWidth="1"/>
    <col min="8214" max="8214" width="11.42578125" style="60" customWidth="1"/>
    <col min="8215" max="8442" width="11.42578125" style="60"/>
    <col min="8443" max="8443" width="5.7109375" style="60" customWidth="1"/>
    <col min="8444" max="8444" width="38.7109375" style="60" customWidth="1"/>
    <col min="8445" max="8445" width="17.7109375" style="60" customWidth="1"/>
    <col min="8446" max="8469" width="4.5703125" style="60" customWidth="1"/>
    <col min="8470" max="8470" width="11.42578125" style="60" customWidth="1"/>
    <col min="8471" max="8698" width="11.42578125" style="60"/>
    <col min="8699" max="8699" width="5.7109375" style="60" customWidth="1"/>
    <col min="8700" max="8700" width="38.7109375" style="60" customWidth="1"/>
    <col min="8701" max="8701" width="17.7109375" style="60" customWidth="1"/>
    <col min="8702" max="8725" width="4.5703125" style="60" customWidth="1"/>
    <col min="8726" max="8726" width="11.42578125" style="60" customWidth="1"/>
    <col min="8727" max="8954" width="11.42578125" style="60"/>
    <col min="8955" max="8955" width="5.7109375" style="60" customWidth="1"/>
    <col min="8956" max="8956" width="38.7109375" style="60" customWidth="1"/>
    <col min="8957" max="8957" width="17.7109375" style="60" customWidth="1"/>
    <col min="8958" max="8981" width="4.5703125" style="60" customWidth="1"/>
    <col min="8982" max="8982" width="11.42578125" style="60" customWidth="1"/>
    <col min="8983" max="9210" width="11.42578125" style="60"/>
    <col min="9211" max="9211" width="5.7109375" style="60" customWidth="1"/>
    <col min="9212" max="9212" width="38.7109375" style="60" customWidth="1"/>
    <col min="9213" max="9213" width="17.7109375" style="60" customWidth="1"/>
    <col min="9214" max="9237" width="4.5703125" style="60" customWidth="1"/>
    <col min="9238" max="9238" width="11.42578125" style="60" customWidth="1"/>
    <col min="9239" max="9466" width="11.42578125" style="60"/>
    <col min="9467" max="9467" width="5.7109375" style="60" customWidth="1"/>
    <col min="9468" max="9468" width="38.7109375" style="60" customWidth="1"/>
    <col min="9469" max="9469" width="17.7109375" style="60" customWidth="1"/>
    <col min="9470" max="9493" width="4.5703125" style="60" customWidth="1"/>
    <col min="9494" max="9494" width="11.42578125" style="60" customWidth="1"/>
    <col min="9495" max="9722" width="11.42578125" style="60"/>
    <col min="9723" max="9723" width="5.7109375" style="60" customWidth="1"/>
    <col min="9724" max="9724" width="38.7109375" style="60" customWidth="1"/>
    <col min="9725" max="9725" width="17.7109375" style="60" customWidth="1"/>
    <col min="9726" max="9749" width="4.5703125" style="60" customWidth="1"/>
    <col min="9750" max="9750" width="11.42578125" style="60" customWidth="1"/>
    <col min="9751" max="9978" width="11.42578125" style="60"/>
    <col min="9979" max="9979" width="5.7109375" style="60" customWidth="1"/>
    <col min="9980" max="9980" width="38.7109375" style="60" customWidth="1"/>
    <col min="9981" max="9981" width="17.7109375" style="60" customWidth="1"/>
    <col min="9982" max="10005" width="4.5703125" style="60" customWidth="1"/>
    <col min="10006" max="10006" width="11.42578125" style="60" customWidth="1"/>
    <col min="10007" max="10234" width="11.42578125" style="60"/>
    <col min="10235" max="10235" width="5.7109375" style="60" customWidth="1"/>
    <col min="10236" max="10236" width="38.7109375" style="60" customWidth="1"/>
    <col min="10237" max="10237" width="17.7109375" style="60" customWidth="1"/>
    <col min="10238" max="10261" width="4.5703125" style="60" customWidth="1"/>
    <col min="10262" max="10262" width="11.42578125" style="60" customWidth="1"/>
    <col min="10263" max="10490" width="11.42578125" style="60"/>
    <col min="10491" max="10491" width="5.7109375" style="60" customWidth="1"/>
    <col min="10492" max="10492" width="38.7109375" style="60" customWidth="1"/>
    <col min="10493" max="10493" width="17.7109375" style="60" customWidth="1"/>
    <col min="10494" max="10517" width="4.5703125" style="60" customWidth="1"/>
    <col min="10518" max="10518" width="11.42578125" style="60" customWidth="1"/>
    <col min="10519" max="10746" width="11.42578125" style="60"/>
    <col min="10747" max="10747" width="5.7109375" style="60" customWidth="1"/>
    <col min="10748" max="10748" width="38.7109375" style="60" customWidth="1"/>
    <col min="10749" max="10749" width="17.7109375" style="60" customWidth="1"/>
    <col min="10750" max="10773" width="4.5703125" style="60" customWidth="1"/>
    <col min="10774" max="10774" width="11.42578125" style="60" customWidth="1"/>
    <col min="10775" max="11002" width="11.42578125" style="60"/>
    <col min="11003" max="11003" width="5.7109375" style="60" customWidth="1"/>
    <col min="11004" max="11004" width="38.7109375" style="60" customWidth="1"/>
    <col min="11005" max="11005" width="17.7109375" style="60" customWidth="1"/>
    <col min="11006" max="11029" width="4.5703125" style="60" customWidth="1"/>
    <col min="11030" max="11030" width="11.42578125" style="60" customWidth="1"/>
    <col min="11031" max="11258" width="11.42578125" style="60"/>
    <col min="11259" max="11259" width="5.7109375" style="60" customWidth="1"/>
    <col min="11260" max="11260" width="38.7109375" style="60" customWidth="1"/>
    <col min="11261" max="11261" width="17.7109375" style="60" customWidth="1"/>
    <col min="11262" max="11285" width="4.5703125" style="60" customWidth="1"/>
    <col min="11286" max="11286" width="11.42578125" style="60" customWidth="1"/>
    <col min="11287" max="11514" width="11.42578125" style="60"/>
    <col min="11515" max="11515" width="5.7109375" style="60" customWidth="1"/>
    <col min="11516" max="11516" width="38.7109375" style="60" customWidth="1"/>
    <col min="11517" max="11517" width="17.7109375" style="60" customWidth="1"/>
    <col min="11518" max="11541" width="4.5703125" style="60" customWidth="1"/>
    <col min="11542" max="11542" width="11.42578125" style="60" customWidth="1"/>
    <col min="11543" max="11770" width="11.42578125" style="60"/>
    <col min="11771" max="11771" width="5.7109375" style="60" customWidth="1"/>
    <col min="11772" max="11772" width="38.7109375" style="60" customWidth="1"/>
    <col min="11773" max="11773" width="17.7109375" style="60" customWidth="1"/>
    <col min="11774" max="11797" width="4.5703125" style="60" customWidth="1"/>
    <col min="11798" max="11798" width="11.42578125" style="60" customWidth="1"/>
    <col min="11799" max="12026" width="11.42578125" style="60"/>
    <col min="12027" max="12027" width="5.7109375" style="60" customWidth="1"/>
    <col min="12028" max="12028" width="38.7109375" style="60" customWidth="1"/>
    <col min="12029" max="12029" width="17.7109375" style="60" customWidth="1"/>
    <col min="12030" max="12053" width="4.5703125" style="60" customWidth="1"/>
    <col min="12054" max="12054" width="11.42578125" style="60" customWidth="1"/>
    <col min="12055" max="12282" width="11.42578125" style="60"/>
    <col min="12283" max="12283" width="5.7109375" style="60" customWidth="1"/>
    <col min="12284" max="12284" width="38.7109375" style="60" customWidth="1"/>
    <col min="12285" max="12285" width="17.7109375" style="60" customWidth="1"/>
    <col min="12286" max="12309" width="4.5703125" style="60" customWidth="1"/>
    <col min="12310" max="12310" width="11.42578125" style="60" customWidth="1"/>
    <col min="12311" max="12538" width="11.42578125" style="60"/>
    <col min="12539" max="12539" width="5.7109375" style="60" customWidth="1"/>
    <col min="12540" max="12540" width="38.7109375" style="60" customWidth="1"/>
    <col min="12541" max="12541" width="17.7109375" style="60" customWidth="1"/>
    <col min="12542" max="12565" width="4.5703125" style="60" customWidth="1"/>
    <col min="12566" max="12566" width="11.42578125" style="60" customWidth="1"/>
    <col min="12567" max="12794" width="11.42578125" style="60"/>
    <col min="12795" max="12795" width="5.7109375" style="60" customWidth="1"/>
    <col min="12796" max="12796" width="38.7109375" style="60" customWidth="1"/>
    <col min="12797" max="12797" width="17.7109375" style="60" customWidth="1"/>
    <col min="12798" max="12821" width="4.5703125" style="60" customWidth="1"/>
    <col min="12822" max="12822" width="11.42578125" style="60" customWidth="1"/>
    <col min="12823" max="13050" width="11.42578125" style="60"/>
    <col min="13051" max="13051" width="5.7109375" style="60" customWidth="1"/>
    <col min="13052" max="13052" width="38.7109375" style="60" customWidth="1"/>
    <col min="13053" max="13053" width="17.7109375" style="60" customWidth="1"/>
    <col min="13054" max="13077" width="4.5703125" style="60" customWidth="1"/>
    <col min="13078" max="13078" width="11.42578125" style="60" customWidth="1"/>
    <col min="13079" max="13306" width="11.42578125" style="60"/>
    <col min="13307" max="13307" width="5.7109375" style="60" customWidth="1"/>
    <col min="13308" max="13308" width="38.7109375" style="60" customWidth="1"/>
    <col min="13309" max="13309" width="17.7109375" style="60" customWidth="1"/>
    <col min="13310" max="13333" width="4.5703125" style="60" customWidth="1"/>
    <col min="13334" max="13334" width="11.42578125" style="60" customWidth="1"/>
    <col min="13335" max="13562" width="11.42578125" style="60"/>
    <col min="13563" max="13563" width="5.7109375" style="60" customWidth="1"/>
    <col min="13564" max="13564" width="38.7109375" style="60" customWidth="1"/>
    <col min="13565" max="13565" width="17.7109375" style="60" customWidth="1"/>
    <col min="13566" max="13589" width="4.5703125" style="60" customWidth="1"/>
    <col min="13590" max="13590" width="11.42578125" style="60" customWidth="1"/>
    <col min="13591" max="13818" width="11.42578125" style="60"/>
    <col min="13819" max="13819" width="5.7109375" style="60" customWidth="1"/>
    <col min="13820" max="13820" width="38.7109375" style="60" customWidth="1"/>
    <col min="13821" max="13821" width="17.7109375" style="60" customWidth="1"/>
    <col min="13822" max="13845" width="4.5703125" style="60" customWidth="1"/>
    <col min="13846" max="13846" width="11.42578125" style="60" customWidth="1"/>
    <col min="13847" max="14074" width="11.42578125" style="60"/>
    <col min="14075" max="14075" width="5.7109375" style="60" customWidth="1"/>
    <col min="14076" max="14076" width="38.7109375" style="60" customWidth="1"/>
    <col min="14077" max="14077" width="17.7109375" style="60" customWidth="1"/>
    <col min="14078" max="14101" width="4.5703125" style="60" customWidth="1"/>
    <col min="14102" max="14102" width="11.42578125" style="60" customWidth="1"/>
    <col min="14103" max="14330" width="11.42578125" style="60"/>
    <col min="14331" max="14331" width="5.7109375" style="60" customWidth="1"/>
    <col min="14332" max="14332" width="38.7109375" style="60" customWidth="1"/>
    <col min="14333" max="14333" width="17.7109375" style="60" customWidth="1"/>
    <col min="14334" max="14357" width="4.5703125" style="60" customWidth="1"/>
    <col min="14358" max="14358" width="11.42578125" style="60" customWidth="1"/>
    <col min="14359" max="14586" width="11.42578125" style="60"/>
    <col min="14587" max="14587" width="5.7109375" style="60" customWidth="1"/>
    <col min="14588" max="14588" width="38.7109375" style="60" customWidth="1"/>
    <col min="14589" max="14589" width="17.7109375" style="60" customWidth="1"/>
    <col min="14590" max="14613" width="4.5703125" style="60" customWidth="1"/>
    <col min="14614" max="14614" width="11.42578125" style="60" customWidth="1"/>
    <col min="14615" max="14842" width="11.42578125" style="60"/>
    <col min="14843" max="14843" width="5.7109375" style="60" customWidth="1"/>
    <col min="14844" max="14844" width="38.7109375" style="60" customWidth="1"/>
    <col min="14845" max="14845" width="17.7109375" style="60" customWidth="1"/>
    <col min="14846" max="14869" width="4.5703125" style="60" customWidth="1"/>
    <col min="14870" max="14870" width="11.42578125" style="60" customWidth="1"/>
    <col min="14871" max="15098" width="11.42578125" style="60"/>
    <col min="15099" max="15099" width="5.7109375" style="60" customWidth="1"/>
    <col min="15100" max="15100" width="38.7109375" style="60" customWidth="1"/>
    <col min="15101" max="15101" width="17.7109375" style="60" customWidth="1"/>
    <col min="15102" max="15125" width="4.5703125" style="60" customWidth="1"/>
    <col min="15126" max="15126" width="11.42578125" style="60" customWidth="1"/>
    <col min="15127" max="15354" width="11.42578125" style="60"/>
    <col min="15355" max="15355" width="5.7109375" style="60" customWidth="1"/>
    <col min="15356" max="15356" width="38.7109375" style="60" customWidth="1"/>
    <col min="15357" max="15357" width="17.7109375" style="60" customWidth="1"/>
    <col min="15358" max="15381" width="4.5703125" style="60" customWidth="1"/>
    <col min="15382" max="15382" width="11.42578125" style="60" customWidth="1"/>
    <col min="15383" max="15610" width="11.42578125" style="60"/>
    <col min="15611" max="15611" width="5.7109375" style="60" customWidth="1"/>
    <col min="15612" max="15612" width="38.7109375" style="60" customWidth="1"/>
    <col min="15613" max="15613" width="17.7109375" style="60" customWidth="1"/>
    <col min="15614" max="15637" width="4.5703125" style="60" customWidth="1"/>
    <col min="15638" max="15638" width="11.42578125" style="60" customWidth="1"/>
    <col min="15639" max="15866" width="11.42578125" style="60"/>
    <col min="15867" max="15867" width="5.7109375" style="60" customWidth="1"/>
    <col min="15868" max="15868" width="38.7109375" style="60" customWidth="1"/>
    <col min="15869" max="15869" width="17.7109375" style="60" customWidth="1"/>
    <col min="15870" max="15893" width="4.5703125" style="60" customWidth="1"/>
    <col min="15894" max="15894" width="11.42578125" style="60" customWidth="1"/>
    <col min="15895" max="16122" width="11.42578125" style="60"/>
    <col min="16123" max="16123" width="5.7109375" style="60" customWidth="1"/>
    <col min="16124" max="16124" width="38.7109375" style="60" customWidth="1"/>
    <col min="16125" max="16125" width="17.7109375" style="60" customWidth="1"/>
    <col min="16126" max="16149" width="4.5703125" style="60" customWidth="1"/>
    <col min="16150" max="16150" width="11.42578125" style="60" customWidth="1"/>
    <col min="16151" max="16384" width="11.42578125" style="60"/>
  </cols>
  <sheetData>
    <row r="1" spans="1:83" ht="18.75" hidden="1" customHeight="1" x14ac:dyDescent="0.2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58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</row>
    <row r="2" spans="1:83" ht="6" hidden="1" customHeight="1" x14ac:dyDescent="0.2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58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</row>
    <row r="3" spans="1:83" ht="12.75" hidden="1" customHeight="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58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</row>
    <row r="4" spans="1:83" ht="15.75" x14ac:dyDescent="0.25">
      <c r="A4" s="3" t="s">
        <v>179</v>
      </c>
      <c r="B4" s="76"/>
      <c r="C4" s="76"/>
      <c r="D4" s="76"/>
      <c r="E4" s="76"/>
      <c r="F4" s="76"/>
      <c r="G4" s="76"/>
    </row>
    <row r="5" spans="1:83" ht="15.75" x14ac:dyDescent="0.25">
      <c r="A5" s="3" t="s">
        <v>183</v>
      </c>
      <c r="B5" s="76"/>
      <c r="C5" s="76"/>
      <c r="D5" s="76"/>
      <c r="E5" s="76"/>
      <c r="F5" s="76"/>
      <c r="G5" s="76"/>
    </row>
    <row r="6" spans="1:83" ht="15.75" x14ac:dyDescent="0.25">
      <c r="A6" s="3" t="s">
        <v>182</v>
      </c>
      <c r="B6" s="76"/>
      <c r="C6" s="76"/>
      <c r="D6" s="76"/>
      <c r="E6" s="76"/>
      <c r="F6" s="76"/>
      <c r="G6" s="76"/>
    </row>
    <row r="7" spans="1:83" x14ac:dyDescent="0.2">
      <c r="A7" s="76"/>
      <c r="B7" s="76"/>
      <c r="C7" s="76"/>
      <c r="D7" s="76"/>
      <c r="E7" s="76"/>
      <c r="F7" s="76"/>
      <c r="G7" s="76"/>
    </row>
    <row r="8" spans="1:83" x14ac:dyDescent="0.2">
      <c r="A8" s="76"/>
      <c r="B8" s="76"/>
      <c r="C8" s="76"/>
      <c r="D8" s="76"/>
      <c r="E8" s="76"/>
      <c r="F8" s="76"/>
      <c r="G8" s="76"/>
    </row>
    <row r="9" spans="1:83" ht="20.25" x14ac:dyDescent="0.2">
      <c r="A9" s="239" t="s">
        <v>108</v>
      </c>
      <c r="B9" s="239"/>
      <c r="C9" s="239"/>
      <c r="D9" s="239"/>
      <c r="E9" s="239"/>
      <c r="F9" s="239"/>
      <c r="G9" s="76"/>
    </row>
    <row r="10" spans="1:83" ht="15.75" x14ac:dyDescent="0.2">
      <c r="A10" s="78"/>
      <c r="B10" s="78"/>
      <c r="C10" s="78"/>
      <c r="D10" s="78"/>
      <c r="E10" s="78"/>
      <c r="F10" s="77"/>
      <c r="G10" s="76"/>
    </row>
    <row r="11" spans="1:83" x14ac:dyDescent="0.2">
      <c r="A11" s="79" t="s">
        <v>109</v>
      </c>
      <c r="B11" s="80" t="s">
        <v>110</v>
      </c>
      <c r="C11" s="81" t="s">
        <v>123</v>
      </c>
      <c r="D11" s="82" t="s">
        <v>111</v>
      </c>
      <c r="E11" s="83"/>
      <c r="F11" s="84" t="s">
        <v>112</v>
      </c>
      <c r="G11" s="76"/>
    </row>
    <row r="12" spans="1:83" x14ac:dyDescent="0.2">
      <c r="A12" s="85">
        <v>1</v>
      </c>
      <c r="B12" s="86" t="s">
        <v>113</v>
      </c>
      <c r="C12" s="87" t="s">
        <v>114</v>
      </c>
      <c r="D12" s="88">
        <v>4.6699999999999998E-2</v>
      </c>
      <c r="E12" s="89"/>
      <c r="F12" s="90" t="s">
        <v>184</v>
      </c>
      <c r="G12" s="76"/>
    </row>
    <row r="13" spans="1:83" x14ac:dyDescent="0.2">
      <c r="A13" s="91">
        <v>2</v>
      </c>
      <c r="B13" s="86" t="s">
        <v>122</v>
      </c>
      <c r="C13" s="87" t="s">
        <v>115</v>
      </c>
      <c r="D13" s="92">
        <v>1.21E-2</v>
      </c>
      <c r="E13" s="89"/>
      <c r="F13" s="90" t="s">
        <v>185</v>
      </c>
      <c r="G13" s="76"/>
    </row>
    <row r="14" spans="1:83" x14ac:dyDescent="0.2">
      <c r="A14" s="91">
        <v>3</v>
      </c>
      <c r="B14" s="86" t="s">
        <v>126</v>
      </c>
      <c r="C14" s="87" t="s">
        <v>116</v>
      </c>
      <c r="D14" s="92">
        <v>9.7000000000000003E-3</v>
      </c>
      <c r="E14" s="89"/>
      <c r="F14" s="90" t="s">
        <v>186</v>
      </c>
      <c r="G14" s="76"/>
    </row>
    <row r="15" spans="1:83" x14ac:dyDescent="0.2">
      <c r="A15" s="91">
        <v>4</v>
      </c>
      <c r="B15" s="86" t="s">
        <v>125</v>
      </c>
      <c r="C15" s="87" t="s">
        <v>127</v>
      </c>
      <c r="D15" s="92">
        <v>7.4000000000000003E-3</v>
      </c>
      <c r="E15" s="89"/>
      <c r="F15" s="90" t="s">
        <v>187</v>
      </c>
      <c r="G15" s="76"/>
    </row>
    <row r="16" spans="1:83" x14ac:dyDescent="0.2">
      <c r="A16" s="91">
        <v>5</v>
      </c>
      <c r="B16" s="86" t="s">
        <v>117</v>
      </c>
      <c r="C16" s="87" t="s">
        <v>102</v>
      </c>
      <c r="D16" s="92">
        <v>5.6500000000000002E-2</v>
      </c>
      <c r="E16" s="89"/>
      <c r="F16" s="90" t="s">
        <v>124</v>
      </c>
      <c r="G16" s="76"/>
    </row>
    <row r="17" spans="1:7" x14ac:dyDescent="0.2">
      <c r="A17" s="91">
        <v>6</v>
      </c>
      <c r="B17" s="86" t="s">
        <v>118</v>
      </c>
      <c r="C17" s="87" t="s">
        <v>119</v>
      </c>
      <c r="D17" s="92">
        <v>7.8700000000000006E-2</v>
      </c>
      <c r="E17" s="89"/>
      <c r="F17" s="93" t="s">
        <v>188</v>
      </c>
      <c r="G17" s="76"/>
    </row>
    <row r="18" spans="1:7" ht="15.75" x14ac:dyDescent="0.2">
      <c r="A18" s="94"/>
      <c r="B18" s="95"/>
      <c r="C18" s="95"/>
      <c r="D18" s="96"/>
      <c r="E18" s="97"/>
      <c r="F18" s="98"/>
      <c r="G18" s="76"/>
    </row>
    <row r="19" spans="1:7" ht="33.75" customHeight="1" x14ac:dyDescent="0.2">
      <c r="A19" s="232" t="s">
        <v>120</v>
      </c>
      <c r="B19" s="233"/>
      <c r="C19" s="233"/>
      <c r="D19" s="234"/>
      <c r="E19" s="99"/>
      <c r="F19" s="98"/>
      <c r="G19" s="76"/>
    </row>
    <row r="20" spans="1:7" ht="40.5" customHeight="1" x14ac:dyDescent="0.2">
      <c r="A20" s="100"/>
      <c r="B20" s="99"/>
      <c r="C20" s="235" t="s">
        <v>121</v>
      </c>
      <c r="D20" s="236"/>
      <c r="E20" s="101"/>
      <c r="F20" s="98"/>
      <c r="G20" s="76"/>
    </row>
    <row r="21" spans="1:7" ht="36" customHeight="1" x14ac:dyDescent="0.2">
      <c r="A21" s="102"/>
      <c r="B21" s="103"/>
      <c r="C21" s="237">
        <f>((((1+D12+D15+D14)*(1+D13)*(1+D17)))/(1-D16))-1</f>
        <v>0.23095502366295717</v>
      </c>
      <c r="D21" s="238"/>
      <c r="E21" s="104"/>
      <c r="F21" s="98"/>
      <c r="G21" s="76"/>
    </row>
    <row r="22" spans="1:7" x14ac:dyDescent="0.2">
      <c r="A22" s="76"/>
      <c r="B22" s="76"/>
      <c r="C22" s="76"/>
      <c r="D22" s="76"/>
      <c r="E22" s="76"/>
      <c r="F22" s="76"/>
      <c r="G22" s="76"/>
    </row>
    <row r="23" spans="1:7" x14ac:dyDescent="0.2">
      <c r="A23" s="76"/>
      <c r="B23" s="76"/>
      <c r="C23" s="76"/>
      <c r="D23" s="76"/>
      <c r="E23" s="76"/>
      <c r="F23" s="76"/>
      <c r="G23" s="76"/>
    </row>
    <row r="24" spans="1:7" x14ac:dyDescent="0.2">
      <c r="A24" s="76"/>
      <c r="B24" s="76"/>
      <c r="C24" s="76"/>
      <c r="D24" s="76"/>
      <c r="E24" s="76"/>
      <c r="F24" s="76"/>
      <c r="G24" s="76"/>
    </row>
    <row r="25" spans="1:7" x14ac:dyDescent="0.2">
      <c r="A25" s="76"/>
      <c r="B25" s="76"/>
      <c r="C25" s="76"/>
      <c r="D25" s="76"/>
      <c r="E25" s="76"/>
      <c r="F25" s="76"/>
      <c r="G25" s="76"/>
    </row>
    <row r="26" spans="1:7" x14ac:dyDescent="0.2">
      <c r="A26" s="76"/>
      <c r="B26" s="76"/>
      <c r="C26" s="76"/>
      <c r="D26" s="76"/>
      <c r="E26" s="76"/>
      <c r="F26" s="76"/>
      <c r="G26" s="76"/>
    </row>
    <row r="27" spans="1:7" x14ac:dyDescent="0.2">
      <c r="A27" s="76"/>
      <c r="B27" s="76"/>
      <c r="C27" s="76"/>
      <c r="D27" s="76"/>
      <c r="E27" s="76"/>
      <c r="F27" s="76"/>
      <c r="G27" s="76"/>
    </row>
    <row r="28" spans="1:7" x14ac:dyDescent="0.2">
      <c r="A28" s="76"/>
      <c r="B28" s="76"/>
      <c r="C28" s="76"/>
      <c r="D28" s="76"/>
      <c r="E28" s="76"/>
      <c r="F28" s="76"/>
      <c r="G28" s="76"/>
    </row>
    <row r="29" spans="1:7" x14ac:dyDescent="0.2">
      <c r="A29" s="76"/>
      <c r="B29" s="76"/>
      <c r="C29" s="76"/>
      <c r="D29" s="76"/>
      <c r="E29" s="76"/>
      <c r="F29" s="76"/>
      <c r="G29" s="105"/>
    </row>
    <row r="30" spans="1:7" x14ac:dyDescent="0.2">
      <c r="A30" s="76"/>
      <c r="B30" s="76"/>
      <c r="C30" s="76"/>
      <c r="D30" s="76"/>
      <c r="E30" s="76"/>
      <c r="F30" s="76"/>
      <c r="G30" s="76"/>
    </row>
    <row r="31" spans="1:7" x14ac:dyDescent="0.2">
      <c r="A31" s="76"/>
      <c r="B31" s="76"/>
      <c r="C31" s="76"/>
      <c r="D31" s="76"/>
      <c r="E31" s="76"/>
      <c r="F31" s="76"/>
      <c r="G31" s="76"/>
    </row>
  </sheetData>
  <mergeCells count="6">
    <mergeCell ref="A19:D19"/>
    <mergeCell ref="C20:D20"/>
    <mergeCell ref="C21:D21"/>
    <mergeCell ref="A1:U1"/>
    <mergeCell ref="A2:U2"/>
    <mergeCell ref="A9:F9"/>
  </mergeCells>
  <printOptions horizontalCentered="1"/>
  <pageMargins left="0.78740157480314965" right="0.78740157480314965" top="0.98425196850393704" bottom="0.98425196850393704" header="0.19685039370078741" footer="0.31496062992125984"/>
  <pageSetup paperSize="9" scale="125" fitToHeight="0" orientation="landscape" horizontalDpi="300" verticalDpi="300" r:id="rId1"/>
  <headerFooter alignWithMargins="0">
    <oddFooter>&amp;R______________________________
Lucas Antônio de Medeiros Teixeira
Engenheiro Civil
CREA 2111674664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7</vt:i4>
      </vt:variant>
    </vt:vector>
  </HeadingPairs>
  <TitlesOfParts>
    <vt:vector size="12" baseType="lpstr">
      <vt:lpstr>ORÇAMENTO</vt:lpstr>
      <vt:lpstr>MEMÓRIA_DE_CÁLCULO</vt:lpstr>
      <vt:lpstr>RESUMO</vt:lpstr>
      <vt:lpstr>Cronograma</vt:lpstr>
      <vt:lpstr>BDI</vt:lpstr>
      <vt:lpstr>Cronograma!Area_de_impressao</vt:lpstr>
      <vt:lpstr>MEMÓRIA_DE_CÁLCULO!Area_de_impressao</vt:lpstr>
      <vt:lpstr>RESUMO!Area_de_impressao</vt:lpstr>
      <vt:lpstr>MEMÓRIA</vt:lpstr>
      <vt:lpstr>ORÇAMENTO</vt:lpstr>
      <vt:lpstr>resumo</vt:lpstr>
      <vt:lpstr>ORÇAMENTO!Titulos_de_impressao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Laerte</cp:lastModifiedBy>
  <cp:lastPrinted>2017-06-06T02:07:59Z</cp:lastPrinted>
  <dcterms:created xsi:type="dcterms:W3CDTF">2011-07-20T11:46:14Z</dcterms:created>
  <dcterms:modified xsi:type="dcterms:W3CDTF">2017-06-06T02:08:10Z</dcterms:modified>
</cp:coreProperties>
</file>